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運転月報" sheetId="1" state="visible" r:id="rId1"/>
    <sheet xmlns:r="http://schemas.openxmlformats.org/officeDocument/2006/relationships" name="記入例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0">
    <numFmt numFmtId="164" formatCode="yyyy&quot;年&quot;m&quot;月&quot;"/>
    <numFmt numFmtId="165" formatCode="0.0"/>
    <numFmt numFmtId="166" formatCode="0&quot;日&quot;"/>
    <numFmt numFmtId="167" formatCode="&quot;¥&quot;#,##0"/>
    <numFmt numFmtId="168" formatCode="#,##0&quot; km&quot;"/>
    <numFmt numFmtId="169" formatCode="0.0&quot; km&quot;"/>
    <numFmt numFmtId="170" formatCode="0.0&quot; 時間&quot;"/>
    <numFmt numFmtId="171" formatCode="#,##0&quot; 件&quot;"/>
    <numFmt numFmtId="172" formatCode="0.0&quot; km/L&quot;"/>
    <numFmt numFmtId="173" formatCode="yyyy-mm-dd"/>
  </numFmts>
  <fonts count="20">
    <font>
      <name val="Calibri"/>
      <family val="2"/>
      <color theme="1"/>
      <sz val="11"/>
      <scheme val="minor"/>
    </font>
    <font>
      <name val="游ゴシック"/>
      <b val="1"/>
      <sz val="17"/>
    </font>
    <font>
      <name val="游ゴシック"/>
      <color rgb="00555555"/>
      <sz val="8.5"/>
    </font>
    <font>
      <name val="游ゴシック"/>
      <b val="1"/>
      <sz val="9"/>
    </font>
    <font>
      <name val="游ゴシック"/>
      <sz val="9.5"/>
    </font>
    <font>
      <name val="游ゴシック"/>
      <sz val="9"/>
    </font>
    <font>
      <name val="游ゴシック"/>
      <color rgb="00555555"/>
      <sz val="7.5"/>
    </font>
    <font>
      <name val="游ゴシック"/>
      <b val="1"/>
      <sz val="8"/>
    </font>
    <font>
      <name val="游ゴシック"/>
      <sz val="8.5"/>
    </font>
    <font>
      <name val="游ゴシック"/>
      <sz val="7.5"/>
    </font>
    <font>
      <name val="游ゴシック"/>
      <b val="1"/>
      <sz val="8.5"/>
    </font>
    <font>
      <name val="游ゴシック"/>
      <b val="1"/>
      <sz val="9.5"/>
    </font>
    <font>
      <name val="游ゴシック"/>
      <color rgb="00444444"/>
      <sz val="7.5"/>
    </font>
    <font>
      <name val="游ゴシック"/>
      <b val="1"/>
      <color rgb="00B3261E"/>
      <sz val="10"/>
    </font>
    <font>
      <name val="游ゴシック"/>
      <color rgb="001F3A8A"/>
      <sz val="9.5"/>
    </font>
    <font>
      <name val="游ゴシック"/>
      <color rgb="001F3A8A"/>
      <sz val="9"/>
    </font>
    <font>
      <name val="游ゴシック"/>
      <color rgb="001F3A8A"/>
      <sz val="8.5"/>
    </font>
    <font>
      <name val="游ゴシック"/>
      <color rgb="001F3A8A"/>
      <sz val="7.5"/>
    </font>
    <font>
      <name val="游ゴシック"/>
      <b val="1"/>
      <color rgb="001F3A8A"/>
      <sz val="8.5"/>
    </font>
    <font>
      <name val="游ゴシック"/>
      <b val="1"/>
      <color rgb="001F3A8A"/>
      <sz val="9"/>
    </font>
  </fonts>
  <fills count="4">
    <fill>
      <patternFill/>
    </fill>
    <fill>
      <patternFill patternType="gray125"/>
    </fill>
    <fill>
      <patternFill patternType="solid">
        <fgColor rgb="00F7F5EF"/>
      </patternFill>
    </fill>
    <fill>
      <patternFill patternType="solid">
        <fgColor rgb="00EFEBE0"/>
      </patternFill>
    </fill>
  </fills>
  <borders count="2">
    <border>
      <left/>
      <right/>
      <top/>
      <bottom/>
      <diagonal/>
    </border>
    <border>
      <left style="thin">
        <color rgb="005F5A50"/>
      </left>
      <right style="thin">
        <color rgb="005F5A50"/>
      </right>
      <top style="thin">
        <color rgb="005F5A50"/>
      </top>
      <bottom style="thin">
        <color rgb="005F5A50"/>
      </bottom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 wrapText="1"/>
    </xf>
    <xf numFmtId="164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left" vertical="center" wrapText="1"/>
    </xf>
    <xf numFmtId="9" fontId="4" fillId="0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left" vertical="center" wrapText="1"/>
    </xf>
    <xf numFmtId="0" fontId="7" fillId="3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3" fontId="8" fillId="0" borderId="1" applyAlignment="1" pivotButton="0" quotePrefix="0" xfId="0">
      <alignment horizontal="right" vertical="center" wrapText="1"/>
    </xf>
    <xf numFmtId="165" fontId="8" fillId="0" borderId="1" applyAlignment="1" pivotButton="0" quotePrefix="0" xfId="0">
      <alignment horizontal="center" vertical="center" wrapText="1"/>
    </xf>
    <xf numFmtId="165" fontId="8" fillId="0" borderId="1" applyAlignment="1" pivotButton="0" quotePrefix="0" xfId="0">
      <alignment horizontal="right" vertical="center" wrapText="1"/>
    </xf>
    <xf numFmtId="0" fontId="9" fillId="0" borderId="1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right" vertical="center" wrapText="1"/>
    </xf>
    <xf numFmtId="3" fontId="10" fillId="0" borderId="1" applyAlignment="1" pivotButton="0" quotePrefix="0" xfId="0">
      <alignment horizontal="right" vertical="center" wrapText="1"/>
    </xf>
    <xf numFmtId="165" fontId="10" fillId="0" borderId="1" applyAlignment="1" pivotButton="0" quotePrefix="0" xfId="0">
      <alignment horizontal="right" vertical="center" wrapText="1"/>
    </xf>
    <xf numFmtId="0" fontId="11" fillId="0" borderId="0" applyAlignment="1" pivotButton="0" quotePrefix="0" xfId="0">
      <alignment horizontal="left" vertical="bottom"/>
    </xf>
    <xf numFmtId="0" fontId="10" fillId="2" borderId="1" applyAlignment="1" pivotButton="0" quotePrefix="0" xfId="0">
      <alignment horizontal="right" vertical="center" wrapText="1"/>
    </xf>
    <xf numFmtId="166" fontId="3" fillId="0" borderId="1" applyAlignment="1" pivotButton="0" quotePrefix="0" xfId="0">
      <alignment horizontal="right" vertical="center" wrapText="1"/>
    </xf>
    <xf numFmtId="167" fontId="3" fillId="0" borderId="1" applyAlignment="1" pivotButton="0" quotePrefix="0" xfId="0">
      <alignment horizontal="right" vertical="center" wrapText="1"/>
    </xf>
    <xf numFmtId="168" fontId="3" fillId="0" borderId="1" applyAlignment="1" pivotButton="0" quotePrefix="0" xfId="0">
      <alignment horizontal="right" vertical="center" wrapText="1"/>
    </xf>
    <xf numFmtId="169" fontId="3" fillId="0" borderId="1" applyAlignment="1" pivotButton="0" quotePrefix="0" xfId="0">
      <alignment horizontal="right" vertical="center" wrapText="1"/>
    </xf>
    <xf numFmtId="170" fontId="3" fillId="0" borderId="1" applyAlignment="1" pivotButton="0" quotePrefix="0" xfId="0">
      <alignment horizontal="right" vertical="center" wrapText="1"/>
    </xf>
    <xf numFmtId="171" fontId="3" fillId="0" borderId="1" applyAlignment="1" pivotButton="0" quotePrefix="0" xfId="0">
      <alignment horizontal="right" vertical="center" wrapText="1"/>
    </xf>
    <xf numFmtId="172" fontId="3" fillId="0" borderId="1" applyAlignment="1" pivotButton="0" quotePrefix="0" xfId="0">
      <alignment horizontal="right" vertical="center" wrapText="1"/>
    </xf>
    <xf numFmtId="0" fontId="12" fillId="0" borderId="0" applyAlignment="1" pivotButton="0" quotePrefix="0" xfId="0">
      <alignment horizontal="left" vertical="top" wrapText="1"/>
    </xf>
    <xf numFmtId="0" fontId="13" fillId="0" borderId="1" applyAlignment="1" pivotButton="0" quotePrefix="0" xfId="0">
      <alignment horizontal="center" vertical="center" wrapText="1"/>
    </xf>
    <xf numFmtId="164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 wrapText="1"/>
    </xf>
    <xf numFmtId="0" fontId="15" fillId="0" borderId="1" applyAlignment="1" pivotButton="0" quotePrefix="0" xfId="0">
      <alignment horizontal="left" vertical="center" wrapText="1"/>
    </xf>
    <xf numFmtId="9" fontId="14" fillId="0" borderId="1" applyAlignment="1" pivotButton="0" quotePrefix="0" xfId="0">
      <alignment horizontal="center" vertical="center" wrapText="1"/>
    </xf>
    <xf numFmtId="3" fontId="16" fillId="0" borderId="1" applyAlignment="1" pivotButton="0" quotePrefix="0" xfId="0">
      <alignment horizontal="right" vertical="center" wrapText="1"/>
    </xf>
    <xf numFmtId="165" fontId="16" fillId="0" borderId="1" applyAlignment="1" pivotButton="0" quotePrefix="0" xfId="0">
      <alignment horizontal="center" vertical="center" wrapText="1"/>
    </xf>
    <xf numFmtId="165" fontId="16" fillId="0" borderId="1" applyAlignment="1" pivotButton="0" quotePrefix="0" xfId="0">
      <alignment horizontal="right" vertical="center" wrapText="1"/>
    </xf>
    <xf numFmtId="0" fontId="17" fillId="0" borderId="1" applyAlignment="1" pivotButton="0" quotePrefix="0" xfId="0">
      <alignment horizontal="left" vertical="center" wrapText="1"/>
    </xf>
    <xf numFmtId="3" fontId="18" fillId="0" borderId="1" applyAlignment="1" pivotButton="0" quotePrefix="0" xfId="0">
      <alignment horizontal="right" vertical="center" wrapText="1"/>
    </xf>
    <xf numFmtId="165" fontId="18" fillId="0" borderId="1" applyAlignment="1" pivotButton="0" quotePrefix="0" xfId="0">
      <alignment horizontal="right" vertical="center" wrapText="1"/>
    </xf>
    <xf numFmtId="166" fontId="19" fillId="0" borderId="1" applyAlignment="1" pivotButton="0" quotePrefix="0" xfId="0">
      <alignment horizontal="right" vertical="center" wrapText="1"/>
    </xf>
    <xf numFmtId="167" fontId="19" fillId="0" borderId="1" applyAlignment="1" pivotButton="0" quotePrefix="0" xfId="0">
      <alignment horizontal="right" vertical="center" wrapText="1"/>
    </xf>
    <xf numFmtId="168" fontId="19" fillId="0" borderId="1" applyAlignment="1" pivotButton="0" quotePrefix="0" xfId="0">
      <alignment horizontal="right" vertical="center" wrapText="1"/>
    </xf>
    <xf numFmtId="169" fontId="19" fillId="0" borderId="1" applyAlignment="1" pivotButton="0" quotePrefix="0" xfId="0">
      <alignment horizontal="right" vertical="center" wrapText="1"/>
    </xf>
    <xf numFmtId="170" fontId="19" fillId="0" borderId="1" applyAlignment="1" pivotButton="0" quotePrefix="0" xfId="0">
      <alignment horizontal="right" vertical="center" wrapText="1"/>
    </xf>
    <xf numFmtId="171" fontId="19" fillId="0" borderId="1" applyAlignment="1" pivotButton="0" quotePrefix="0" xfId="0">
      <alignment horizontal="right" vertical="center" wrapText="1"/>
    </xf>
    <xf numFmtId="172" fontId="19" fillId="0" borderId="1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49"/>
  <sheetViews>
    <sheetView showGridLines="0" workbookViewId="0">
      <selection activeCell="A1" sqref="A1"/>
    </sheetView>
  </sheetViews>
  <sheetFormatPr baseColWidth="8" defaultRowHeight="15"/>
  <cols>
    <col width="4.5" customWidth="1" min="1" max="1"/>
    <col width="4" customWidth="1" min="2" max="2"/>
    <col width="10" customWidth="1" min="3" max="3"/>
    <col width="10" customWidth="1" min="4" max="4"/>
    <col width="8" customWidth="1" min="5" max="5"/>
    <col width="7.5" customWidth="1" min="6" max="6"/>
    <col width="7" customWidth="1" min="7" max="7"/>
    <col width="10" customWidth="1" min="8" max="8"/>
    <col width="9" customWidth="1" min="9" max="9"/>
    <col width="9" customWidth="1" min="10" max="10"/>
    <col width="9" customWidth="1" min="11" max="11"/>
    <col width="7.5" customWidth="1" min="12" max="12"/>
    <col width="20" customWidth="1" min="13" max="13"/>
  </cols>
  <sheetData>
    <row r="1" ht="30" customHeight="1">
      <c r="A1" s="1" t="inlineStr">
        <is>
          <t>運　転　月　報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</row>
    <row r="2">
      <c r="C2" s="2" t="inlineStr">
        <is>
          <t>1か月の集計表（走行・稼働・配送・売上・経費・燃費）</t>
        </is>
      </c>
      <c r="D2" s="2" t="n"/>
      <c r="E2" s="2" t="n"/>
      <c r="F2" s="2" t="n"/>
      <c r="G2" s="2" t="n"/>
      <c r="H2" s="2" t="n"/>
      <c r="I2" s="2" t="n"/>
      <c r="J2" s="2" t="n"/>
      <c r="K2" s="2" t="n"/>
    </row>
    <row r="4" ht="20" customHeight="1">
      <c r="A4" s="3" t="inlineStr">
        <is>
          <t>年月</t>
        </is>
      </c>
      <c r="B4" s="3" t="n"/>
      <c r="C4" s="4" t="n"/>
      <c r="D4" s="4" t="n"/>
      <c r="E4" s="3" t="inlineStr">
        <is>
          <t>運転者</t>
        </is>
      </c>
      <c r="F4" s="3" t="n"/>
      <c r="G4" s="5" t="n"/>
      <c r="H4" s="5" t="n"/>
      <c r="I4" s="5" t="n"/>
      <c r="J4" s="3" t="inlineStr">
        <is>
          <t>車両</t>
        </is>
      </c>
      <c r="K4" s="3" t="n"/>
      <c r="L4" s="6" t="n"/>
      <c r="M4" s="6" t="n"/>
    </row>
    <row r="5" ht="20" customHeight="1">
      <c r="A5" s="3" t="inlineStr">
        <is>
          <t>屋号</t>
        </is>
      </c>
      <c r="B5" s="3" t="n"/>
      <c r="C5" s="5" t="n"/>
      <c r="D5" s="5" t="n"/>
      <c r="E5" s="5" t="n"/>
      <c r="F5" s="5" t="n"/>
      <c r="G5" s="5" t="n"/>
      <c r="H5" s="5" t="n"/>
      <c r="I5" s="5" t="n"/>
      <c r="J5" s="3" t="inlineStr">
        <is>
          <t>事業に使った割合</t>
        </is>
      </c>
      <c r="K5" s="3" t="n"/>
      <c r="L5" s="7" t="n"/>
      <c r="M5" s="8" t="inlineStr">
        <is>
          <t>←年月は「2026/9/1」のように日付で</t>
        </is>
      </c>
    </row>
    <row r="7" ht="26" customHeight="1">
      <c r="A7" s="9" t="inlineStr">
        <is>
          <t>日</t>
        </is>
      </c>
      <c r="B7" s="9" t="inlineStr">
        <is>
          <t>曜</t>
        </is>
      </c>
      <c r="C7" s="9" t="inlineStr">
        <is>
          <t>始業時の
メーター</t>
        </is>
      </c>
      <c r="D7" s="9" t="inlineStr">
        <is>
          <t>終業時の
メーター</t>
        </is>
      </c>
      <c r="E7" s="9" t="inlineStr">
        <is>
          <t>走行
（km）</t>
        </is>
      </c>
      <c r="F7" s="9" t="inlineStr">
        <is>
          <t>稼働
（時間）</t>
        </is>
      </c>
      <c r="G7" s="9" t="inlineStr">
        <is>
          <t>配送
（件）</t>
        </is>
      </c>
      <c r="H7" s="9" t="inlineStr">
        <is>
          <t>売上
（円）</t>
        </is>
      </c>
      <c r="I7" s="9" t="inlineStr">
        <is>
          <t>燃料代
（円）</t>
        </is>
      </c>
      <c r="J7" s="9" t="inlineStr">
        <is>
          <t>高速・
駐車（円）</t>
        </is>
      </c>
      <c r="K7" s="9" t="inlineStr">
        <is>
          <t>その他の
経費（円）</t>
        </is>
      </c>
      <c r="L7" s="9" t="inlineStr">
        <is>
          <t>給油量
（L）</t>
        </is>
      </c>
      <c r="M7" s="9" t="inlineStr">
        <is>
          <t>備考</t>
        </is>
      </c>
    </row>
    <row r="8" ht="15" customHeight="1">
      <c r="A8" s="10">
        <f>IF($C$4="",1,IF(1&gt;DAY(EOMONTH($C$4,0)),"",1))</f>
        <v/>
      </c>
      <c r="B8" s="10">
        <f>IF(OR($C$4="",A8=""),"",MID("日月火水木金土",WEEKDAY(DATE(YEAR($C$4),MONTH($C$4),A8)),1))</f>
        <v/>
      </c>
      <c r="C8" s="11" t="n"/>
      <c r="D8" s="11" t="n"/>
      <c r="E8" s="11">
        <f>IF(OR(C8="",D8=""),"",D8-C8)</f>
        <v/>
      </c>
      <c r="F8" s="12" t="n"/>
      <c r="G8" s="11" t="n"/>
      <c r="H8" s="11" t="n"/>
      <c r="I8" s="11" t="n"/>
      <c r="J8" s="11" t="n"/>
      <c r="K8" s="11" t="n"/>
      <c r="L8" s="13" t="n"/>
      <c r="M8" s="14" t="n"/>
    </row>
    <row r="9" ht="15" customHeight="1">
      <c r="A9" s="10">
        <f>IF($C$4="",2,IF(2&gt;DAY(EOMONTH($C$4,0)),"",2))</f>
        <v/>
      </c>
      <c r="B9" s="10">
        <f>IF(OR($C$4="",A9=""),"",MID("日月火水木金土",WEEKDAY(DATE(YEAR($C$4),MONTH($C$4),A9)),1))</f>
        <v/>
      </c>
      <c r="C9" s="11" t="n"/>
      <c r="D9" s="11" t="n"/>
      <c r="E9" s="11">
        <f>IF(OR(C9="",D9=""),"",D9-C9)</f>
        <v/>
      </c>
      <c r="F9" s="12" t="n"/>
      <c r="G9" s="11" t="n"/>
      <c r="H9" s="11" t="n"/>
      <c r="I9" s="11" t="n"/>
      <c r="J9" s="11" t="n"/>
      <c r="K9" s="11" t="n"/>
      <c r="L9" s="13" t="n"/>
      <c r="M9" s="14" t="n"/>
    </row>
    <row r="10" ht="15" customHeight="1">
      <c r="A10" s="10">
        <f>IF($C$4="",3,IF(3&gt;DAY(EOMONTH($C$4,0)),"",3))</f>
        <v/>
      </c>
      <c r="B10" s="10">
        <f>IF(OR($C$4="",A10=""),"",MID("日月火水木金土",WEEKDAY(DATE(YEAR($C$4),MONTH($C$4),A10)),1))</f>
        <v/>
      </c>
      <c r="C10" s="11" t="n"/>
      <c r="D10" s="11" t="n"/>
      <c r="E10" s="11">
        <f>IF(OR(C10="",D10=""),"",D10-C10)</f>
        <v/>
      </c>
      <c r="F10" s="12" t="n"/>
      <c r="G10" s="11" t="n"/>
      <c r="H10" s="11" t="n"/>
      <c r="I10" s="11" t="n"/>
      <c r="J10" s="11" t="n"/>
      <c r="K10" s="11" t="n"/>
      <c r="L10" s="13" t="n"/>
      <c r="M10" s="14" t="n"/>
    </row>
    <row r="11" ht="15" customHeight="1">
      <c r="A11" s="10">
        <f>IF($C$4="",4,IF(4&gt;DAY(EOMONTH($C$4,0)),"",4))</f>
        <v/>
      </c>
      <c r="B11" s="10">
        <f>IF(OR($C$4="",A11=""),"",MID("日月火水木金土",WEEKDAY(DATE(YEAR($C$4),MONTH($C$4),A11)),1))</f>
        <v/>
      </c>
      <c r="C11" s="11" t="n"/>
      <c r="D11" s="11" t="n"/>
      <c r="E11" s="11">
        <f>IF(OR(C11="",D11=""),"",D11-C11)</f>
        <v/>
      </c>
      <c r="F11" s="12" t="n"/>
      <c r="G11" s="11" t="n"/>
      <c r="H11" s="11" t="n"/>
      <c r="I11" s="11" t="n"/>
      <c r="J11" s="11" t="n"/>
      <c r="K11" s="11" t="n"/>
      <c r="L11" s="13" t="n"/>
      <c r="M11" s="14" t="n"/>
    </row>
    <row r="12" ht="15" customHeight="1">
      <c r="A12" s="10">
        <f>IF($C$4="",5,IF(5&gt;DAY(EOMONTH($C$4,0)),"",5))</f>
        <v/>
      </c>
      <c r="B12" s="10">
        <f>IF(OR($C$4="",A12=""),"",MID("日月火水木金土",WEEKDAY(DATE(YEAR($C$4),MONTH($C$4),A12)),1))</f>
        <v/>
      </c>
      <c r="C12" s="11" t="n"/>
      <c r="D12" s="11" t="n"/>
      <c r="E12" s="11">
        <f>IF(OR(C12="",D12=""),"",D12-C12)</f>
        <v/>
      </c>
      <c r="F12" s="12" t="n"/>
      <c r="G12" s="11" t="n"/>
      <c r="H12" s="11" t="n"/>
      <c r="I12" s="11" t="n"/>
      <c r="J12" s="11" t="n"/>
      <c r="K12" s="11" t="n"/>
      <c r="L12" s="13" t="n"/>
      <c r="M12" s="14" t="n"/>
    </row>
    <row r="13" ht="15" customHeight="1">
      <c r="A13" s="10">
        <f>IF($C$4="",6,IF(6&gt;DAY(EOMONTH($C$4,0)),"",6))</f>
        <v/>
      </c>
      <c r="B13" s="10">
        <f>IF(OR($C$4="",A13=""),"",MID("日月火水木金土",WEEKDAY(DATE(YEAR($C$4),MONTH($C$4),A13)),1))</f>
        <v/>
      </c>
      <c r="C13" s="11" t="n"/>
      <c r="D13" s="11" t="n"/>
      <c r="E13" s="11">
        <f>IF(OR(C13="",D13=""),"",D13-C13)</f>
        <v/>
      </c>
      <c r="F13" s="12" t="n"/>
      <c r="G13" s="11" t="n"/>
      <c r="H13" s="11" t="n"/>
      <c r="I13" s="11" t="n"/>
      <c r="J13" s="11" t="n"/>
      <c r="K13" s="11" t="n"/>
      <c r="L13" s="13" t="n"/>
      <c r="M13" s="14" t="n"/>
    </row>
    <row r="14" ht="15" customHeight="1">
      <c r="A14" s="10">
        <f>IF($C$4="",7,IF(7&gt;DAY(EOMONTH($C$4,0)),"",7))</f>
        <v/>
      </c>
      <c r="B14" s="10">
        <f>IF(OR($C$4="",A14=""),"",MID("日月火水木金土",WEEKDAY(DATE(YEAR($C$4),MONTH($C$4),A14)),1))</f>
        <v/>
      </c>
      <c r="C14" s="11" t="n"/>
      <c r="D14" s="11" t="n"/>
      <c r="E14" s="11">
        <f>IF(OR(C14="",D14=""),"",D14-C14)</f>
        <v/>
      </c>
      <c r="F14" s="12" t="n"/>
      <c r="G14" s="11" t="n"/>
      <c r="H14" s="11" t="n"/>
      <c r="I14" s="11" t="n"/>
      <c r="J14" s="11" t="n"/>
      <c r="K14" s="11" t="n"/>
      <c r="L14" s="13" t="n"/>
      <c r="M14" s="14" t="n"/>
    </row>
    <row r="15" ht="15" customHeight="1">
      <c r="A15" s="10">
        <f>IF($C$4="",8,IF(8&gt;DAY(EOMONTH($C$4,0)),"",8))</f>
        <v/>
      </c>
      <c r="B15" s="10">
        <f>IF(OR($C$4="",A15=""),"",MID("日月火水木金土",WEEKDAY(DATE(YEAR($C$4),MONTH($C$4),A15)),1))</f>
        <v/>
      </c>
      <c r="C15" s="11" t="n"/>
      <c r="D15" s="11" t="n"/>
      <c r="E15" s="11">
        <f>IF(OR(C15="",D15=""),"",D15-C15)</f>
        <v/>
      </c>
      <c r="F15" s="12" t="n"/>
      <c r="G15" s="11" t="n"/>
      <c r="H15" s="11" t="n"/>
      <c r="I15" s="11" t="n"/>
      <c r="J15" s="11" t="n"/>
      <c r="K15" s="11" t="n"/>
      <c r="L15" s="13" t="n"/>
      <c r="M15" s="14" t="n"/>
    </row>
    <row r="16" ht="15" customHeight="1">
      <c r="A16" s="10">
        <f>IF($C$4="",9,IF(9&gt;DAY(EOMONTH($C$4,0)),"",9))</f>
        <v/>
      </c>
      <c r="B16" s="10">
        <f>IF(OR($C$4="",A16=""),"",MID("日月火水木金土",WEEKDAY(DATE(YEAR($C$4),MONTH($C$4),A16)),1))</f>
        <v/>
      </c>
      <c r="C16" s="11" t="n"/>
      <c r="D16" s="11" t="n"/>
      <c r="E16" s="11">
        <f>IF(OR(C16="",D16=""),"",D16-C16)</f>
        <v/>
      </c>
      <c r="F16" s="12" t="n"/>
      <c r="G16" s="11" t="n"/>
      <c r="H16" s="11" t="n"/>
      <c r="I16" s="11" t="n"/>
      <c r="J16" s="11" t="n"/>
      <c r="K16" s="11" t="n"/>
      <c r="L16" s="13" t="n"/>
      <c r="M16" s="14" t="n"/>
    </row>
    <row r="17" ht="15" customHeight="1">
      <c r="A17" s="10">
        <f>IF($C$4="",10,IF(10&gt;DAY(EOMONTH($C$4,0)),"",10))</f>
        <v/>
      </c>
      <c r="B17" s="10">
        <f>IF(OR($C$4="",A17=""),"",MID("日月火水木金土",WEEKDAY(DATE(YEAR($C$4),MONTH($C$4),A17)),1))</f>
        <v/>
      </c>
      <c r="C17" s="11" t="n"/>
      <c r="D17" s="11" t="n"/>
      <c r="E17" s="11">
        <f>IF(OR(C17="",D17=""),"",D17-C17)</f>
        <v/>
      </c>
      <c r="F17" s="12" t="n"/>
      <c r="G17" s="11" t="n"/>
      <c r="H17" s="11" t="n"/>
      <c r="I17" s="11" t="n"/>
      <c r="J17" s="11" t="n"/>
      <c r="K17" s="11" t="n"/>
      <c r="L17" s="13" t="n"/>
      <c r="M17" s="14" t="n"/>
    </row>
    <row r="18" ht="15" customHeight="1">
      <c r="A18" s="10">
        <f>IF($C$4="",11,IF(11&gt;DAY(EOMONTH($C$4,0)),"",11))</f>
        <v/>
      </c>
      <c r="B18" s="10">
        <f>IF(OR($C$4="",A18=""),"",MID("日月火水木金土",WEEKDAY(DATE(YEAR($C$4),MONTH($C$4),A18)),1))</f>
        <v/>
      </c>
      <c r="C18" s="11" t="n"/>
      <c r="D18" s="11" t="n"/>
      <c r="E18" s="11">
        <f>IF(OR(C18="",D18=""),"",D18-C18)</f>
        <v/>
      </c>
      <c r="F18" s="12" t="n"/>
      <c r="G18" s="11" t="n"/>
      <c r="H18" s="11" t="n"/>
      <c r="I18" s="11" t="n"/>
      <c r="J18" s="11" t="n"/>
      <c r="K18" s="11" t="n"/>
      <c r="L18" s="13" t="n"/>
      <c r="M18" s="14" t="n"/>
    </row>
    <row r="19" ht="15" customHeight="1">
      <c r="A19" s="10">
        <f>IF($C$4="",12,IF(12&gt;DAY(EOMONTH($C$4,0)),"",12))</f>
        <v/>
      </c>
      <c r="B19" s="10">
        <f>IF(OR($C$4="",A19=""),"",MID("日月火水木金土",WEEKDAY(DATE(YEAR($C$4),MONTH($C$4),A19)),1))</f>
        <v/>
      </c>
      <c r="C19" s="11" t="n"/>
      <c r="D19" s="11" t="n"/>
      <c r="E19" s="11">
        <f>IF(OR(C19="",D19=""),"",D19-C19)</f>
        <v/>
      </c>
      <c r="F19" s="12" t="n"/>
      <c r="G19" s="11" t="n"/>
      <c r="H19" s="11" t="n"/>
      <c r="I19" s="11" t="n"/>
      <c r="J19" s="11" t="n"/>
      <c r="K19" s="11" t="n"/>
      <c r="L19" s="13" t="n"/>
      <c r="M19" s="14" t="n"/>
    </row>
    <row r="20" ht="15" customHeight="1">
      <c r="A20" s="10">
        <f>IF($C$4="",13,IF(13&gt;DAY(EOMONTH($C$4,0)),"",13))</f>
        <v/>
      </c>
      <c r="B20" s="10">
        <f>IF(OR($C$4="",A20=""),"",MID("日月火水木金土",WEEKDAY(DATE(YEAR($C$4),MONTH($C$4),A20)),1))</f>
        <v/>
      </c>
      <c r="C20" s="11" t="n"/>
      <c r="D20" s="11" t="n"/>
      <c r="E20" s="11">
        <f>IF(OR(C20="",D20=""),"",D20-C20)</f>
        <v/>
      </c>
      <c r="F20" s="12" t="n"/>
      <c r="G20" s="11" t="n"/>
      <c r="H20" s="11" t="n"/>
      <c r="I20" s="11" t="n"/>
      <c r="J20" s="11" t="n"/>
      <c r="K20" s="11" t="n"/>
      <c r="L20" s="13" t="n"/>
      <c r="M20" s="14" t="n"/>
    </row>
    <row r="21" ht="15" customHeight="1">
      <c r="A21" s="10">
        <f>IF($C$4="",14,IF(14&gt;DAY(EOMONTH($C$4,0)),"",14))</f>
        <v/>
      </c>
      <c r="B21" s="10">
        <f>IF(OR($C$4="",A21=""),"",MID("日月火水木金土",WEEKDAY(DATE(YEAR($C$4),MONTH($C$4),A21)),1))</f>
        <v/>
      </c>
      <c r="C21" s="11" t="n"/>
      <c r="D21" s="11" t="n"/>
      <c r="E21" s="11">
        <f>IF(OR(C21="",D21=""),"",D21-C21)</f>
        <v/>
      </c>
      <c r="F21" s="12" t="n"/>
      <c r="G21" s="11" t="n"/>
      <c r="H21" s="11" t="n"/>
      <c r="I21" s="11" t="n"/>
      <c r="J21" s="11" t="n"/>
      <c r="K21" s="11" t="n"/>
      <c r="L21" s="13" t="n"/>
      <c r="M21" s="14" t="n"/>
    </row>
    <row r="22" ht="15" customHeight="1">
      <c r="A22" s="10">
        <f>IF($C$4="",15,IF(15&gt;DAY(EOMONTH($C$4,0)),"",15))</f>
        <v/>
      </c>
      <c r="B22" s="10">
        <f>IF(OR($C$4="",A22=""),"",MID("日月火水木金土",WEEKDAY(DATE(YEAR($C$4),MONTH($C$4),A22)),1))</f>
        <v/>
      </c>
      <c r="C22" s="11" t="n"/>
      <c r="D22" s="11" t="n"/>
      <c r="E22" s="11">
        <f>IF(OR(C22="",D22=""),"",D22-C22)</f>
        <v/>
      </c>
      <c r="F22" s="12" t="n"/>
      <c r="G22" s="11" t="n"/>
      <c r="H22" s="11" t="n"/>
      <c r="I22" s="11" t="n"/>
      <c r="J22" s="11" t="n"/>
      <c r="K22" s="11" t="n"/>
      <c r="L22" s="13" t="n"/>
      <c r="M22" s="14" t="n"/>
    </row>
    <row r="23" ht="15" customHeight="1">
      <c r="A23" s="10">
        <f>IF($C$4="",16,IF(16&gt;DAY(EOMONTH($C$4,0)),"",16))</f>
        <v/>
      </c>
      <c r="B23" s="10">
        <f>IF(OR($C$4="",A23=""),"",MID("日月火水木金土",WEEKDAY(DATE(YEAR($C$4),MONTH($C$4),A23)),1))</f>
        <v/>
      </c>
      <c r="C23" s="11" t="n"/>
      <c r="D23" s="11" t="n"/>
      <c r="E23" s="11">
        <f>IF(OR(C23="",D23=""),"",D23-C23)</f>
        <v/>
      </c>
      <c r="F23" s="12" t="n"/>
      <c r="G23" s="11" t="n"/>
      <c r="H23" s="11" t="n"/>
      <c r="I23" s="11" t="n"/>
      <c r="J23" s="11" t="n"/>
      <c r="K23" s="11" t="n"/>
      <c r="L23" s="13" t="n"/>
      <c r="M23" s="14" t="n"/>
    </row>
    <row r="24" ht="15" customHeight="1">
      <c r="A24" s="10">
        <f>IF($C$4="",17,IF(17&gt;DAY(EOMONTH($C$4,0)),"",17))</f>
        <v/>
      </c>
      <c r="B24" s="10">
        <f>IF(OR($C$4="",A24=""),"",MID("日月火水木金土",WEEKDAY(DATE(YEAR($C$4),MONTH($C$4),A24)),1))</f>
        <v/>
      </c>
      <c r="C24" s="11" t="n"/>
      <c r="D24" s="11" t="n"/>
      <c r="E24" s="11">
        <f>IF(OR(C24="",D24=""),"",D24-C24)</f>
        <v/>
      </c>
      <c r="F24" s="12" t="n"/>
      <c r="G24" s="11" t="n"/>
      <c r="H24" s="11" t="n"/>
      <c r="I24" s="11" t="n"/>
      <c r="J24" s="11" t="n"/>
      <c r="K24" s="11" t="n"/>
      <c r="L24" s="13" t="n"/>
      <c r="M24" s="14" t="n"/>
    </row>
    <row r="25" ht="15" customHeight="1">
      <c r="A25" s="10">
        <f>IF($C$4="",18,IF(18&gt;DAY(EOMONTH($C$4,0)),"",18))</f>
        <v/>
      </c>
      <c r="B25" s="10">
        <f>IF(OR($C$4="",A25=""),"",MID("日月火水木金土",WEEKDAY(DATE(YEAR($C$4),MONTH($C$4),A25)),1))</f>
        <v/>
      </c>
      <c r="C25" s="11" t="n"/>
      <c r="D25" s="11" t="n"/>
      <c r="E25" s="11">
        <f>IF(OR(C25="",D25=""),"",D25-C25)</f>
        <v/>
      </c>
      <c r="F25" s="12" t="n"/>
      <c r="G25" s="11" t="n"/>
      <c r="H25" s="11" t="n"/>
      <c r="I25" s="11" t="n"/>
      <c r="J25" s="11" t="n"/>
      <c r="K25" s="11" t="n"/>
      <c r="L25" s="13" t="n"/>
      <c r="M25" s="14" t="n"/>
    </row>
    <row r="26" ht="15" customHeight="1">
      <c r="A26" s="10">
        <f>IF($C$4="",19,IF(19&gt;DAY(EOMONTH($C$4,0)),"",19))</f>
        <v/>
      </c>
      <c r="B26" s="10">
        <f>IF(OR($C$4="",A26=""),"",MID("日月火水木金土",WEEKDAY(DATE(YEAR($C$4),MONTH($C$4),A26)),1))</f>
        <v/>
      </c>
      <c r="C26" s="11" t="n"/>
      <c r="D26" s="11" t="n"/>
      <c r="E26" s="11">
        <f>IF(OR(C26="",D26=""),"",D26-C26)</f>
        <v/>
      </c>
      <c r="F26" s="12" t="n"/>
      <c r="G26" s="11" t="n"/>
      <c r="H26" s="11" t="n"/>
      <c r="I26" s="11" t="n"/>
      <c r="J26" s="11" t="n"/>
      <c r="K26" s="11" t="n"/>
      <c r="L26" s="13" t="n"/>
      <c r="M26" s="14" t="n"/>
    </row>
    <row r="27" ht="15" customHeight="1">
      <c r="A27" s="10">
        <f>IF($C$4="",20,IF(20&gt;DAY(EOMONTH($C$4,0)),"",20))</f>
        <v/>
      </c>
      <c r="B27" s="10">
        <f>IF(OR($C$4="",A27=""),"",MID("日月火水木金土",WEEKDAY(DATE(YEAR($C$4),MONTH($C$4),A27)),1))</f>
        <v/>
      </c>
      <c r="C27" s="11" t="n"/>
      <c r="D27" s="11" t="n"/>
      <c r="E27" s="11">
        <f>IF(OR(C27="",D27=""),"",D27-C27)</f>
        <v/>
      </c>
      <c r="F27" s="12" t="n"/>
      <c r="G27" s="11" t="n"/>
      <c r="H27" s="11" t="n"/>
      <c r="I27" s="11" t="n"/>
      <c r="J27" s="11" t="n"/>
      <c r="K27" s="11" t="n"/>
      <c r="L27" s="13" t="n"/>
      <c r="M27" s="14" t="n"/>
    </row>
    <row r="28" ht="15" customHeight="1">
      <c r="A28" s="10">
        <f>IF($C$4="",21,IF(21&gt;DAY(EOMONTH($C$4,0)),"",21))</f>
        <v/>
      </c>
      <c r="B28" s="10">
        <f>IF(OR($C$4="",A28=""),"",MID("日月火水木金土",WEEKDAY(DATE(YEAR($C$4),MONTH($C$4),A28)),1))</f>
        <v/>
      </c>
      <c r="C28" s="11" t="n"/>
      <c r="D28" s="11" t="n"/>
      <c r="E28" s="11">
        <f>IF(OR(C28="",D28=""),"",D28-C28)</f>
        <v/>
      </c>
      <c r="F28" s="12" t="n"/>
      <c r="G28" s="11" t="n"/>
      <c r="H28" s="11" t="n"/>
      <c r="I28" s="11" t="n"/>
      <c r="J28" s="11" t="n"/>
      <c r="K28" s="11" t="n"/>
      <c r="L28" s="13" t="n"/>
      <c r="M28" s="14" t="n"/>
    </row>
    <row r="29" ht="15" customHeight="1">
      <c r="A29" s="10">
        <f>IF($C$4="",22,IF(22&gt;DAY(EOMONTH($C$4,0)),"",22))</f>
        <v/>
      </c>
      <c r="B29" s="10">
        <f>IF(OR($C$4="",A29=""),"",MID("日月火水木金土",WEEKDAY(DATE(YEAR($C$4),MONTH($C$4),A29)),1))</f>
        <v/>
      </c>
      <c r="C29" s="11" t="n"/>
      <c r="D29" s="11" t="n"/>
      <c r="E29" s="11">
        <f>IF(OR(C29="",D29=""),"",D29-C29)</f>
        <v/>
      </c>
      <c r="F29" s="12" t="n"/>
      <c r="G29" s="11" t="n"/>
      <c r="H29" s="11" t="n"/>
      <c r="I29" s="11" t="n"/>
      <c r="J29" s="11" t="n"/>
      <c r="K29" s="11" t="n"/>
      <c r="L29" s="13" t="n"/>
      <c r="M29" s="14" t="n"/>
    </row>
    <row r="30" ht="15" customHeight="1">
      <c r="A30" s="10">
        <f>IF($C$4="",23,IF(23&gt;DAY(EOMONTH($C$4,0)),"",23))</f>
        <v/>
      </c>
      <c r="B30" s="10">
        <f>IF(OR($C$4="",A30=""),"",MID("日月火水木金土",WEEKDAY(DATE(YEAR($C$4),MONTH($C$4),A30)),1))</f>
        <v/>
      </c>
      <c r="C30" s="11" t="n"/>
      <c r="D30" s="11" t="n"/>
      <c r="E30" s="11">
        <f>IF(OR(C30="",D30=""),"",D30-C30)</f>
        <v/>
      </c>
      <c r="F30" s="12" t="n"/>
      <c r="G30" s="11" t="n"/>
      <c r="H30" s="11" t="n"/>
      <c r="I30" s="11" t="n"/>
      <c r="J30" s="11" t="n"/>
      <c r="K30" s="11" t="n"/>
      <c r="L30" s="13" t="n"/>
      <c r="M30" s="14" t="n"/>
    </row>
    <row r="31" ht="15" customHeight="1">
      <c r="A31" s="10">
        <f>IF($C$4="",24,IF(24&gt;DAY(EOMONTH($C$4,0)),"",24))</f>
        <v/>
      </c>
      <c r="B31" s="10">
        <f>IF(OR($C$4="",A31=""),"",MID("日月火水木金土",WEEKDAY(DATE(YEAR($C$4),MONTH($C$4),A31)),1))</f>
        <v/>
      </c>
      <c r="C31" s="11" t="n"/>
      <c r="D31" s="11" t="n"/>
      <c r="E31" s="11">
        <f>IF(OR(C31="",D31=""),"",D31-C31)</f>
        <v/>
      </c>
      <c r="F31" s="12" t="n"/>
      <c r="G31" s="11" t="n"/>
      <c r="H31" s="11" t="n"/>
      <c r="I31" s="11" t="n"/>
      <c r="J31" s="11" t="n"/>
      <c r="K31" s="11" t="n"/>
      <c r="L31" s="13" t="n"/>
      <c r="M31" s="14" t="n"/>
    </row>
    <row r="32" ht="15" customHeight="1">
      <c r="A32" s="10">
        <f>IF($C$4="",25,IF(25&gt;DAY(EOMONTH($C$4,0)),"",25))</f>
        <v/>
      </c>
      <c r="B32" s="10">
        <f>IF(OR($C$4="",A32=""),"",MID("日月火水木金土",WEEKDAY(DATE(YEAR($C$4),MONTH($C$4),A32)),1))</f>
        <v/>
      </c>
      <c r="C32" s="11" t="n"/>
      <c r="D32" s="11" t="n"/>
      <c r="E32" s="11">
        <f>IF(OR(C32="",D32=""),"",D32-C32)</f>
        <v/>
      </c>
      <c r="F32" s="12" t="n"/>
      <c r="G32" s="11" t="n"/>
      <c r="H32" s="11" t="n"/>
      <c r="I32" s="11" t="n"/>
      <c r="J32" s="11" t="n"/>
      <c r="K32" s="11" t="n"/>
      <c r="L32" s="13" t="n"/>
      <c r="M32" s="14" t="n"/>
    </row>
    <row r="33" ht="15" customHeight="1">
      <c r="A33" s="10">
        <f>IF($C$4="",26,IF(26&gt;DAY(EOMONTH($C$4,0)),"",26))</f>
        <v/>
      </c>
      <c r="B33" s="10">
        <f>IF(OR($C$4="",A33=""),"",MID("日月火水木金土",WEEKDAY(DATE(YEAR($C$4),MONTH($C$4),A33)),1))</f>
        <v/>
      </c>
      <c r="C33" s="11" t="n"/>
      <c r="D33" s="11" t="n"/>
      <c r="E33" s="11">
        <f>IF(OR(C33="",D33=""),"",D33-C33)</f>
        <v/>
      </c>
      <c r="F33" s="12" t="n"/>
      <c r="G33" s="11" t="n"/>
      <c r="H33" s="11" t="n"/>
      <c r="I33" s="11" t="n"/>
      <c r="J33" s="11" t="n"/>
      <c r="K33" s="11" t="n"/>
      <c r="L33" s="13" t="n"/>
      <c r="M33" s="14" t="n"/>
    </row>
    <row r="34" ht="15" customHeight="1">
      <c r="A34" s="10">
        <f>IF($C$4="",27,IF(27&gt;DAY(EOMONTH($C$4,0)),"",27))</f>
        <v/>
      </c>
      <c r="B34" s="10">
        <f>IF(OR($C$4="",A34=""),"",MID("日月火水木金土",WEEKDAY(DATE(YEAR($C$4),MONTH($C$4),A34)),1))</f>
        <v/>
      </c>
      <c r="C34" s="11" t="n"/>
      <c r="D34" s="11" t="n"/>
      <c r="E34" s="11">
        <f>IF(OR(C34="",D34=""),"",D34-C34)</f>
        <v/>
      </c>
      <c r="F34" s="12" t="n"/>
      <c r="G34" s="11" t="n"/>
      <c r="H34" s="11" t="n"/>
      <c r="I34" s="11" t="n"/>
      <c r="J34" s="11" t="n"/>
      <c r="K34" s="11" t="n"/>
      <c r="L34" s="13" t="n"/>
      <c r="M34" s="14" t="n"/>
    </row>
    <row r="35" ht="15" customHeight="1">
      <c r="A35" s="10">
        <f>IF($C$4="",28,IF(28&gt;DAY(EOMONTH($C$4,0)),"",28))</f>
        <v/>
      </c>
      <c r="B35" s="10">
        <f>IF(OR($C$4="",A35=""),"",MID("日月火水木金土",WEEKDAY(DATE(YEAR($C$4),MONTH($C$4),A35)),1))</f>
        <v/>
      </c>
      <c r="C35" s="11" t="n"/>
      <c r="D35" s="11" t="n"/>
      <c r="E35" s="11">
        <f>IF(OR(C35="",D35=""),"",D35-C35)</f>
        <v/>
      </c>
      <c r="F35" s="12" t="n"/>
      <c r="G35" s="11" t="n"/>
      <c r="H35" s="11" t="n"/>
      <c r="I35" s="11" t="n"/>
      <c r="J35" s="11" t="n"/>
      <c r="K35" s="11" t="n"/>
      <c r="L35" s="13" t="n"/>
      <c r="M35" s="14" t="n"/>
    </row>
    <row r="36" ht="15" customHeight="1">
      <c r="A36" s="10">
        <f>IF($C$4="",29,IF(29&gt;DAY(EOMONTH($C$4,0)),"",29))</f>
        <v/>
      </c>
      <c r="B36" s="10">
        <f>IF(OR($C$4="",A36=""),"",MID("日月火水木金土",WEEKDAY(DATE(YEAR($C$4),MONTH($C$4),A36)),1))</f>
        <v/>
      </c>
      <c r="C36" s="11" t="n"/>
      <c r="D36" s="11" t="n"/>
      <c r="E36" s="11">
        <f>IF(OR(C36="",D36=""),"",D36-C36)</f>
        <v/>
      </c>
      <c r="F36" s="12" t="n"/>
      <c r="G36" s="11" t="n"/>
      <c r="H36" s="11" t="n"/>
      <c r="I36" s="11" t="n"/>
      <c r="J36" s="11" t="n"/>
      <c r="K36" s="11" t="n"/>
      <c r="L36" s="13" t="n"/>
      <c r="M36" s="14" t="n"/>
    </row>
    <row r="37" ht="15" customHeight="1">
      <c r="A37" s="10">
        <f>IF($C$4="",30,IF(30&gt;DAY(EOMONTH($C$4,0)),"",30))</f>
        <v/>
      </c>
      <c r="B37" s="10">
        <f>IF(OR($C$4="",A37=""),"",MID("日月火水木金土",WEEKDAY(DATE(YEAR($C$4),MONTH($C$4),A37)),1))</f>
        <v/>
      </c>
      <c r="C37" s="11" t="n"/>
      <c r="D37" s="11" t="n"/>
      <c r="E37" s="11">
        <f>IF(OR(C37="",D37=""),"",D37-C37)</f>
        <v/>
      </c>
      <c r="F37" s="12" t="n"/>
      <c r="G37" s="11" t="n"/>
      <c r="H37" s="11" t="n"/>
      <c r="I37" s="11" t="n"/>
      <c r="J37" s="11" t="n"/>
      <c r="K37" s="11" t="n"/>
      <c r="L37" s="13" t="n"/>
      <c r="M37" s="14" t="n"/>
    </row>
    <row r="38" ht="15" customHeight="1">
      <c r="A38" s="10">
        <f>IF($C$4="",31,IF(31&gt;DAY(EOMONTH($C$4,0)),"",31))</f>
        <v/>
      </c>
      <c r="B38" s="10">
        <f>IF(OR($C$4="",A38=""),"",MID("日月火水木金土",WEEKDAY(DATE(YEAR($C$4),MONTH($C$4),A38)),1))</f>
        <v/>
      </c>
      <c r="C38" s="11" t="n"/>
      <c r="D38" s="11" t="n"/>
      <c r="E38" s="11">
        <f>IF(OR(C38="",D38=""),"",D38-C38)</f>
        <v/>
      </c>
      <c r="F38" s="12" t="n"/>
      <c r="G38" s="11" t="n"/>
      <c r="H38" s="11" t="n"/>
      <c r="I38" s="11" t="n"/>
      <c r="J38" s="11" t="n"/>
      <c r="K38" s="11" t="n"/>
      <c r="L38" s="13" t="n"/>
      <c r="M38" s="14" t="n"/>
    </row>
    <row r="39" ht="18" customHeight="1">
      <c r="A39" s="15" t="inlineStr">
        <is>
          <t>合計</t>
        </is>
      </c>
      <c r="B39" s="15" t="n"/>
      <c r="C39" s="15" t="n"/>
      <c r="D39" s="15" t="n"/>
      <c r="E39" s="16">
        <f>SUM(E8:E38)</f>
        <v/>
      </c>
      <c r="F39" s="17">
        <f>SUM(F8:F38)</f>
        <v/>
      </c>
      <c r="G39" s="16">
        <f>SUM(G8:G38)</f>
        <v/>
      </c>
      <c r="H39" s="16">
        <f>SUM(H8:H38)</f>
        <v/>
      </c>
      <c r="I39" s="16">
        <f>SUM(I8:I38)</f>
        <v/>
      </c>
      <c r="J39" s="16">
        <f>SUM(J8:J38)</f>
        <v/>
      </c>
      <c r="K39" s="16">
        <f>SUM(K8:K38)</f>
        <v/>
      </c>
      <c r="L39" s="17">
        <f>SUM(L8:L38)</f>
        <v/>
      </c>
      <c r="M39" s="5" t="n"/>
    </row>
    <row r="41" ht="18" customHeight="1">
      <c r="A41" s="18" t="inlineStr">
        <is>
          <t>今月の集計（上の表から自動で計算）</t>
        </is>
      </c>
      <c r="B41" s="18" t="n"/>
      <c r="C41" s="18" t="n"/>
      <c r="D41" s="18" t="n"/>
      <c r="E41" s="18" t="n"/>
      <c r="F41" s="18" t="n"/>
    </row>
    <row r="42" ht="17" customHeight="1">
      <c r="A42" s="19" t="inlineStr">
        <is>
          <t>稼働日数（メーターを書いた日）</t>
        </is>
      </c>
      <c r="B42" s="19" t="n"/>
      <c r="C42" s="19" t="n"/>
      <c r="D42" s="19" t="n"/>
      <c r="E42" s="20">
        <f>COUNT(E8:E38)</f>
        <v/>
      </c>
      <c r="F42" s="20" t="n"/>
      <c r="H42" s="19" t="inlineStr">
        <is>
          <t>売上の合計</t>
        </is>
      </c>
      <c r="I42" s="19" t="n"/>
      <c r="J42" s="19" t="n"/>
      <c r="K42" s="21">
        <f>H39</f>
        <v/>
      </c>
      <c r="L42" s="21" t="n"/>
    </row>
    <row r="43" ht="17" customHeight="1">
      <c r="A43" s="19" t="inlineStr">
        <is>
          <t>走行の合計</t>
        </is>
      </c>
      <c r="B43" s="19" t="n"/>
      <c r="C43" s="19" t="n"/>
      <c r="D43" s="19" t="n"/>
      <c r="E43" s="22">
        <f>E39</f>
        <v/>
      </c>
      <c r="F43" s="22" t="n"/>
      <c r="H43" s="19" t="inlineStr">
        <is>
          <t>1件あたりの売上</t>
        </is>
      </c>
      <c r="I43" s="19" t="n"/>
      <c r="J43" s="19" t="n"/>
      <c r="K43" s="21">
        <f>IF(G39=0,"",H39/G39)</f>
        <v/>
      </c>
      <c r="L43" s="21" t="n"/>
    </row>
    <row r="44" ht="17" customHeight="1">
      <c r="A44" s="19" t="inlineStr">
        <is>
          <t>1日平均の走行</t>
        </is>
      </c>
      <c r="B44" s="19" t="n"/>
      <c r="C44" s="19" t="n"/>
      <c r="D44" s="19" t="n"/>
      <c r="E44" s="23">
        <f>IF(COUNT(E8:E38)=0,"",E39/COUNT(E8:E38))</f>
        <v/>
      </c>
      <c r="F44" s="23" t="n"/>
      <c r="H44" s="19" t="inlineStr">
        <is>
          <t>1kmあたりの売上</t>
        </is>
      </c>
      <c r="I44" s="19" t="n"/>
      <c r="J44" s="19" t="n"/>
      <c r="K44" s="21">
        <f>IF(E39=0,"",H39/E39)</f>
        <v/>
      </c>
      <c r="L44" s="21" t="n"/>
    </row>
    <row r="45" ht="17" customHeight="1">
      <c r="A45" s="19" t="inlineStr">
        <is>
          <t>稼働時間の合計</t>
        </is>
      </c>
      <c r="B45" s="19" t="n"/>
      <c r="C45" s="19" t="n"/>
      <c r="D45" s="19" t="n"/>
      <c r="E45" s="24">
        <f>F39</f>
        <v/>
      </c>
      <c r="F45" s="24" t="n"/>
      <c r="H45" s="19" t="inlineStr">
        <is>
          <t>経費の合計</t>
        </is>
      </c>
      <c r="I45" s="19" t="n"/>
      <c r="J45" s="19" t="n"/>
      <c r="K45" s="21">
        <f>(I39+J39+K39)</f>
        <v/>
      </c>
      <c r="L45" s="21" t="n"/>
    </row>
    <row r="46" ht="17" customHeight="1">
      <c r="A46" s="19" t="inlineStr">
        <is>
          <t>配送件数の合計</t>
        </is>
      </c>
      <c r="B46" s="19" t="n"/>
      <c r="C46" s="19" t="n"/>
      <c r="D46" s="19" t="n"/>
      <c r="E46" s="25">
        <f>G39</f>
        <v/>
      </c>
      <c r="F46" s="25" t="n"/>
      <c r="H46" s="19" t="inlineStr">
        <is>
          <t>売上−経費</t>
        </is>
      </c>
      <c r="I46" s="19" t="n"/>
      <c r="J46" s="19" t="n"/>
      <c r="K46" s="21">
        <f>H39-(I39+J39+K39)</f>
        <v/>
      </c>
      <c r="L46" s="21" t="n"/>
    </row>
    <row r="47" ht="17" customHeight="1">
      <c r="A47" s="19" t="inlineStr">
        <is>
          <t>燃費（走行÷給油量）</t>
        </is>
      </c>
      <c r="B47" s="19" t="n"/>
      <c r="C47" s="19" t="n"/>
      <c r="D47" s="19" t="n"/>
      <c r="E47" s="26">
        <f>IF(L39=0,"",E39/L39)</f>
        <v/>
      </c>
      <c r="F47" s="26" t="n"/>
      <c r="H47" s="19" t="inlineStr">
        <is>
          <t>事業分の経費（経費×割合）</t>
        </is>
      </c>
      <c r="I47" s="19" t="n"/>
      <c r="J47" s="19" t="n"/>
      <c r="K47" s="21">
        <f>IF(L5="","",ROUND((I39+J39+K39)*L5,0))</f>
        <v/>
      </c>
      <c r="L47" s="21" t="n"/>
    </row>
    <row r="49" ht="34" customHeight="1">
      <c r="A49" s="27" t="inlineStr">
        <is>
          <t>走行＝終業時のメーター−始業時のメーター。稼働は休憩を除いた時間を「9.5」のように時間で書く。経費は領収書の日付の行に書く。燃費は月の走行の合計÷給油量の合計で出す目安（いつも満タンまで入れると月ごとの差が小さくなる）。事業に使った割合は、仕事と私用で同じ車を使うときに経費を分ける目安。割合の決め方は税務署か税理士に確かめる。</t>
        </is>
      </c>
      <c r="B49" s="27" t="n"/>
      <c r="C49" s="27" t="n"/>
      <c r="D49" s="27" t="n"/>
      <c r="E49" s="27" t="n"/>
      <c r="F49" s="27" t="n"/>
      <c r="G49" s="27" t="n"/>
      <c r="H49" s="27" t="n"/>
      <c r="I49" s="27" t="n"/>
      <c r="J49" s="27" t="n"/>
      <c r="K49" s="27" t="n"/>
      <c r="L49" s="27" t="n"/>
      <c r="M49" s="27" t="n"/>
    </row>
  </sheetData>
  <mergeCells count="38">
    <mergeCell ref="A41:F41"/>
    <mergeCell ref="E43:F43"/>
    <mergeCell ref="H46:J46"/>
    <mergeCell ref="J5:K5"/>
    <mergeCell ref="E42:F42"/>
    <mergeCell ref="A43:D43"/>
    <mergeCell ref="K45:L45"/>
    <mergeCell ref="H45:J45"/>
    <mergeCell ref="E44:F44"/>
    <mergeCell ref="C4:D4"/>
    <mergeCell ref="A44:D44"/>
    <mergeCell ref="C2:K2"/>
    <mergeCell ref="E4:F4"/>
    <mergeCell ref="K47:L47"/>
    <mergeCell ref="A39:D39"/>
    <mergeCell ref="K44:L44"/>
    <mergeCell ref="H47:J47"/>
    <mergeCell ref="G4:I4"/>
    <mergeCell ref="K46:L46"/>
    <mergeCell ref="A49:M49"/>
    <mergeCell ref="C5:I5"/>
    <mergeCell ref="A45:D45"/>
    <mergeCell ref="J4:K4"/>
    <mergeCell ref="H42:J42"/>
    <mergeCell ref="A1:M1"/>
    <mergeCell ref="L4:M4"/>
    <mergeCell ref="K43:L43"/>
    <mergeCell ref="E46:F46"/>
    <mergeCell ref="A5:B5"/>
    <mergeCell ref="K42:L42"/>
    <mergeCell ref="E45:F45"/>
    <mergeCell ref="A46:D46"/>
    <mergeCell ref="H43:J43"/>
    <mergeCell ref="A4:B4"/>
    <mergeCell ref="H44:J44"/>
    <mergeCell ref="A47:D47"/>
    <mergeCell ref="A42:D42"/>
    <mergeCell ref="E47:F47"/>
  </mergeCells>
  <printOptions horizontalCentered="1"/>
  <pageMargins left="0.35" right="0.35" top="0.4" bottom="0.5" header="0.5" footer="0.2"/>
  <pageSetup orientation="landscape" paperSize="9" fitToHeight="1" fitToWidth="1"/>
  <headerFooter>
    <oddHeader/>
    <oddFooter>&amp;R&amp;7 &amp;K808080無料のひな形と書き方：moekikozawa.com/apps/unten-report/unten-geppo-template/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49"/>
  <sheetViews>
    <sheetView showGridLines="0" workbookViewId="0">
      <selection activeCell="A1" sqref="A1"/>
    </sheetView>
  </sheetViews>
  <sheetFormatPr baseColWidth="8" defaultRowHeight="15"/>
  <cols>
    <col width="4.5" customWidth="1" min="1" max="1"/>
    <col width="4" customWidth="1" min="2" max="2"/>
    <col width="10" customWidth="1" min="3" max="3"/>
    <col width="10" customWidth="1" min="4" max="4"/>
    <col width="8" customWidth="1" min="5" max="5"/>
    <col width="7.5" customWidth="1" min="6" max="6"/>
    <col width="7" customWidth="1" min="7" max="7"/>
    <col width="10" customWidth="1" min="8" max="8"/>
    <col width="9" customWidth="1" min="9" max="9"/>
    <col width="9" customWidth="1" min="10" max="10"/>
    <col width="9" customWidth="1" min="11" max="11"/>
    <col width="7.5" customWidth="1" min="12" max="12"/>
    <col width="20" customWidth="1" min="13" max="13"/>
  </cols>
  <sheetData>
    <row r="1" ht="30" customHeight="1">
      <c r="A1" s="1" t="inlineStr">
        <is>
          <t>運　転　月　報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</row>
    <row r="2">
      <c r="C2" s="2" t="inlineStr">
        <is>
          <t>1か月の集計表（走行・稼働・配送・売上・経費・燃費）</t>
        </is>
      </c>
      <c r="D2" s="2" t="n"/>
      <c r="E2" s="2" t="n"/>
      <c r="F2" s="2" t="n"/>
      <c r="G2" s="2" t="n"/>
      <c r="H2" s="2" t="n"/>
      <c r="I2" s="2" t="n"/>
      <c r="J2" s="2" t="n"/>
      <c r="K2" s="2" t="n"/>
      <c r="M2" s="28" t="inlineStr">
        <is>
          <t>記入例</t>
        </is>
      </c>
    </row>
    <row r="4" ht="20" customHeight="1">
      <c r="A4" s="3" t="inlineStr">
        <is>
          <t>年月</t>
        </is>
      </c>
      <c r="B4" s="3" t="n"/>
      <c r="C4" s="29" t="n">
        <v>46266</v>
      </c>
      <c r="D4" s="29" t="n"/>
      <c r="E4" s="3" t="inlineStr">
        <is>
          <t>運転者</t>
        </is>
      </c>
      <c r="F4" s="3" t="n"/>
      <c r="G4" s="30" t="inlineStr">
        <is>
          <t>◯◯ ◯◯</t>
        </is>
      </c>
      <c r="H4" s="30" t="n"/>
      <c r="I4" s="30" t="n"/>
      <c r="J4" s="3" t="inlineStr">
        <is>
          <t>車両</t>
        </is>
      </c>
      <c r="K4" s="3" t="n"/>
      <c r="L4" s="31" t="inlineStr">
        <is>
          <t>◯◯ 480 れ ◯◯-◯◯（軽バン）</t>
        </is>
      </c>
      <c r="M4" s="31" t="n"/>
    </row>
    <row r="5" ht="20" customHeight="1">
      <c r="A5" s="3" t="inlineStr">
        <is>
          <t>屋号</t>
        </is>
      </c>
      <c r="B5" s="3" t="n"/>
      <c r="C5" s="30" t="inlineStr">
        <is>
          <t>◯◯運送（個人事業）</t>
        </is>
      </c>
      <c r="D5" s="30" t="n"/>
      <c r="E5" s="30" t="n"/>
      <c r="F5" s="30" t="n"/>
      <c r="G5" s="30" t="n"/>
      <c r="H5" s="30" t="n"/>
      <c r="I5" s="30" t="n"/>
      <c r="J5" s="3" t="inlineStr">
        <is>
          <t>事業に使った割合</t>
        </is>
      </c>
      <c r="K5" s="3" t="n"/>
      <c r="L5" s="32" t="n">
        <v>0.9</v>
      </c>
      <c r="M5" s="8" t="inlineStr">
        <is>
          <t>←年月は「2026/9/1」のように日付で</t>
        </is>
      </c>
    </row>
    <row r="7" ht="26" customHeight="1">
      <c r="A7" s="9" t="inlineStr">
        <is>
          <t>日</t>
        </is>
      </c>
      <c r="B7" s="9" t="inlineStr">
        <is>
          <t>曜</t>
        </is>
      </c>
      <c r="C7" s="9" t="inlineStr">
        <is>
          <t>始業時の
メーター</t>
        </is>
      </c>
      <c r="D7" s="9" t="inlineStr">
        <is>
          <t>終業時の
メーター</t>
        </is>
      </c>
      <c r="E7" s="9" t="inlineStr">
        <is>
          <t>走行
（km）</t>
        </is>
      </c>
      <c r="F7" s="9" t="inlineStr">
        <is>
          <t>稼働
（時間）</t>
        </is>
      </c>
      <c r="G7" s="9" t="inlineStr">
        <is>
          <t>配送
（件）</t>
        </is>
      </c>
      <c r="H7" s="9" t="inlineStr">
        <is>
          <t>売上
（円）</t>
        </is>
      </c>
      <c r="I7" s="9" t="inlineStr">
        <is>
          <t>燃料代
（円）</t>
        </is>
      </c>
      <c r="J7" s="9" t="inlineStr">
        <is>
          <t>高速・
駐車（円）</t>
        </is>
      </c>
      <c r="K7" s="9" t="inlineStr">
        <is>
          <t>その他の
経費（円）</t>
        </is>
      </c>
      <c r="L7" s="9" t="inlineStr">
        <is>
          <t>給油量
（L）</t>
        </is>
      </c>
      <c r="M7" s="9" t="inlineStr">
        <is>
          <t>備考</t>
        </is>
      </c>
    </row>
    <row r="8" ht="15" customHeight="1">
      <c r="A8" s="10">
        <f>IF($C$4="",1,IF(1&gt;DAY(EOMONTH($C$4,0)),"",1))</f>
        <v/>
      </c>
      <c r="B8" s="10">
        <f>IF(OR($C$4="",A8=""),"",MID("日月火水木金土",WEEKDAY(DATE(YEAR($C$4),MONTH($C$4),A8)),1))</f>
        <v/>
      </c>
      <c r="C8" s="33" t="n">
        <v>41250</v>
      </c>
      <c r="D8" s="33" t="n">
        <v>41378</v>
      </c>
      <c r="E8" s="33">
        <f>IF(OR(C8="",D8=""),"",D8-C8)</f>
        <v/>
      </c>
      <c r="F8" s="34" t="n">
        <v>9.5</v>
      </c>
      <c r="G8" s="33" t="n">
        <v>74</v>
      </c>
      <c r="H8" s="33" t="n">
        <v>12210</v>
      </c>
      <c r="I8" s="11" t="n"/>
      <c r="J8" s="11" t="n"/>
      <c r="K8" s="11" t="n"/>
      <c r="L8" s="13" t="n"/>
      <c r="M8" s="14" t="inlineStr"/>
    </row>
    <row r="9" ht="15" customHeight="1">
      <c r="A9" s="10">
        <f>IF($C$4="",2,IF(2&gt;DAY(EOMONTH($C$4,0)),"",2))</f>
        <v/>
      </c>
      <c r="B9" s="10">
        <f>IF(OR($C$4="",A9=""),"",MID("日月火水木金土",WEEKDAY(DATE(YEAR($C$4),MONTH($C$4),A9)),1))</f>
        <v/>
      </c>
      <c r="C9" s="33" t="n">
        <v>41381</v>
      </c>
      <c r="D9" s="33" t="n">
        <v>41523</v>
      </c>
      <c r="E9" s="33">
        <f>IF(OR(C9="",D9=""),"",D9-C9)</f>
        <v/>
      </c>
      <c r="F9" s="34" t="n">
        <v>10</v>
      </c>
      <c r="G9" s="33" t="n">
        <v>81</v>
      </c>
      <c r="H9" s="33" t="n">
        <v>13365</v>
      </c>
      <c r="I9" s="33" t="n">
        <v>4435</v>
      </c>
      <c r="J9" s="11" t="n"/>
      <c r="K9" s="11" t="n"/>
      <c r="L9" s="35" t="n">
        <v>26.4</v>
      </c>
      <c r="M9" s="14" t="inlineStr"/>
    </row>
    <row r="10" ht="15" customHeight="1">
      <c r="A10" s="10">
        <f>IF($C$4="",3,IF(3&gt;DAY(EOMONTH($C$4,0)),"",3))</f>
        <v/>
      </c>
      <c r="B10" s="10">
        <f>IF(OR($C$4="",A10=""),"",MID("日月火水木金土",WEEKDAY(DATE(YEAR($C$4),MONTH($C$4),A10)),1))</f>
        <v/>
      </c>
      <c r="C10" s="33" t="n">
        <v>41526</v>
      </c>
      <c r="D10" s="33" t="n">
        <v>41643</v>
      </c>
      <c r="E10" s="33">
        <f>IF(OR(C10="",D10=""),"",D10-C10)</f>
        <v/>
      </c>
      <c r="F10" s="34" t="n">
        <v>9</v>
      </c>
      <c r="G10" s="33" t="n">
        <v>69</v>
      </c>
      <c r="H10" s="33" t="n">
        <v>11385</v>
      </c>
      <c r="I10" s="11" t="n"/>
      <c r="J10" s="11" t="n"/>
      <c r="K10" s="11" t="n"/>
      <c r="L10" s="13" t="n"/>
      <c r="M10" s="14" t="inlineStr"/>
    </row>
    <row r="11" ht="15" customHeight="1">
      <c r="A11" s="10">
        <f>IF($C$4="",4,IF(4&gt;DAY(EOMONTH($C$4,0)),"",4))</f>
        <v/>
      </c>
      <c r="B11" s="10">
        <f>IF(OR($C$4="",A11=""),"",MID("日月火水木金土",WEEKDAY(DATE(YEAR($C$4),MONTH($C$4),A11)),1))</f>
        <v/>
      </c>
      <c r="C11" s="33" t="n">
        <v>41646</v>
      </c>
      <c r="D11" s="33" t="n">
        <v>41797</v>
      </c>
      <c r="E11" s="33">
        <f>IF(OR(C11="",D11=""),"",D11-C11)</f>
        <v/>
      </c>
      <c r="F11" s="34" t="n">
        <v>10.5</v>
      </c>
      <c r="G11" s="33" t="n">
        <v>86</v>
      </c>
      <c r="H11" s="33" t="n">
        <v>14190</v>
      </c>
      <c r="I11" s="11" t="n"/>
      <c r="J11" s="33" t="n">
        <v>400</v>
      </c>
      <c r="K11" s="11" t="n"/>
      <c r="L11" s="13" t="n"/>
      <c r="M11" s="36" t="inlineStr">
        <is>
          <t>大型の荷物で2往復</t>
        </is>
      </c>
    </row>
    <row r="12" ht="15" customHeight="1">
      <c r="A12" s="10">
        <f>IF($C$4="",5,IF(5&gt;DAY(EOMONTH($C$4,0)),"",5))</f>
        <v/>
      </c>
      <c r="B12" s="10">
        <f>IF(OR($C$4="",A12=""),"",MID("日月火水木金土",WEEKDAY(DATE(YEAR($C$4),MONTH($C$4),A12)),1))</f>
        <v/>
      </c>
      <c r="C12" s="33" t="n">
        <v>41800</v>
      </c>
      <c r="D12" s="33" t="n">
        <v>41933</v>
      </c>
      <c r="E12" s="33">
        <f>IF(OR(C12="",D12=""),"",D12-C12)</f>
        <v/>
      </c>
      <c r="F12" s="34" t="n">
        <v>9.5</v>
      </c>
      <c r="G12" s="33" t="n">
        <v>77</v>
      </c>
      <c r="H12" s="33" t="n">
        <v>12705</v>
      </c>
      <c r="I12" s="33" t="n">
        <v>4334</v>
      </c>
      <c r="J12" s="11" t="n"/>
      <c r="K12" s="11" t="n"/>
      <c r="L12" s="35" t="n">
        <v>25.8</v>
      </c>
      <c r="M12" s="14" t="inlineStr"/>
    </row>
    <row r="13" ht="15" customHeight="1">
      <c r="A13" s="10">
        <f>IF($C$4="",6,IF(6&gt;DAY(EOMONTH($C$4,0)),"",6))</f>
        <v/>
      </c>
      <c r="B13" s="10">
        <f>IF(OR($C$4="",A13=""),"",MID("日月火水木金土",WEEKDAY(DATE(YEAR($C$4),MONTH($C$4),A13)),1))</f>
        <v/>
      </c>
      <c r="C13" s="11" t="n"/>
      <c r="D13" s="11" t="n"/>
      <c r="E13" s="33">
        <f>IF(OR(C13="",D13=""),"",D13-C13)</f>
        <v/>
      </c>
      <c r="F13" s="12" t="n"/>
      <c r="G13" s="11" t="n"/>
      <c r="H13" s="11" t="n"/>
      <c r="I13" s="11" t="n"/>
      <c r="J13" s="11" t="n"/>
      <c r="K13" s="11" t="n"/>
      <c r="L13" s="13" t="n"/>
      <c r="M13" s="14" t="n"/>
    </row>
    <row r="14" ht="15" customHeight="1">
      <c r="A14" s="10">
        <f>IF($C$4="",7,IF(7&gt;DAY(EOMONTH($C$4,0)),"",7))</f>
        <v/>
      </c>
      <c r="B14" s="10">
        <f>IF(OR($C$4="",A14=""),"",MID("日月火水木金土",WEEKDAY(DATE(YEAR($C$4),MONTH($C$4),A14)),1))</f>
        <v/>
      </c>
      <c r="C14" s="33" t="n">
        <v>41936</v>
      </c>
      <c r="D14" s="33" t="n">
        <v>42062</v>
      </c>
      <c r="E14" s="33">
        <f>IF(OR(C14="",D14=""),"",D14-C14)</f>
        <v/>
      </c>
      <c r="F14" s="34" t="n">
        <v>9</v>
      </c>
      <c r="G14" s="33" t="n">
        <v>72</v>
      </c>
      <c r="H14" s="33" t="n">
        <v>11880</v>
      </c>
      <c r="I14" s="11" t="n"/>
      <c r="J14" s="11" t="n"/>
      <c r="K14" s="11" t="n"/>
      <c r="L14" s="13" t="n"/>
      <c r="M14" s="14" t="inlineStr"/>
    </row>
    <row r="15" ht="15" customHeight="1">
      <c r="A15" s="10">
        <f>IF($C$4="",8,IF(8&gt;DAY(EOMONTH($C$4,0)),"",8))</f>
        <v/>
      </c>
      <c r="B15" s="10">
        <f>IF(OR($C$4="",A15=""),"",MID("日月火水木金土",WEEKDAY(DATE(YEAR($C$4),MONTH($C$4),A15)),1))</f>
        <v/>
      </c>
      <c r="C15" s="33" t="n">
        <v>42065</v>
      </c>
      <c r="D15" s="33" t="n">
        <v>42204</v>
      </c>
      <c r="E15" s="33">
        <f>IF(OR(C15="",D15=""),"",D15-C15)</f>
        <v/>
      </c>
      <c r="F15" s="34" t="n">
        <v>10</v>
      </c>
      <c r="G15" s="33" t="n">
        <v>80</v>
      </c>
      <c r="H15" s="33" t="n">
        <v>13200</v>
      </c>
      <c r="I15" s="11" t="n"/>
      <c r="J15" s="11" t="n"/>
      <c r="K15" s="11" t="n"/>
      <c r="L15" s="13" t="n"/>
      <c r="M15" s="14" t="inlineStr"/>
    </row>
    <row r="16" ht="15" customHeight="1">
      <c r="A16" s="10">
        <f>IF($C$4="",9,IF(9&gt;DAY(EOMONTH($C$4,0)),"",9))</f>
        <v/>
      </c>
      <c r="B16" s="10">
        <f>IF(OR($C$4="",A16=""),"",MID("日月火水木金土",WEEKDAY(DATE(YEAR($C$4),MONTH($C$4),A16)),1))</f>
        <v/>
      </c>
      <c r="C16" s="33" t="n">
        <v>42207</v>
      </c>
      <c r="D16" s="33" t="n">
        <v>42352</v>
      </c>
      <c r="E16" s="33">
        <f>IF(OR(C16="",D16=""),"",D16-C16)</f>
        <v/>
      </c>
      <c r="F16" s="34" t="n">
        <v>10</v>
      </c>
      <c r="G16" s="33" t="n">
        <v>83</v>
      </c>
      <c r="H16" s="33" t="n">
        <v>13695</v>
      </c>
      <c r="I16" s="33" t="n">
        <v>4553</v>
      </c>
      <c r="J16" s="11" t="n"/>
      <c r="K16" s="11" t="n"/>
      <c r="L16" s="35" t="n">
        <v>27.1</v>
      </c>
      <c r="M16" s="14" t="inlineStr"/>
    </row>
    <row r="17" ht="15" customHeight="1">
      <c r="A17" s="10">
        <f>IF($C$4="",10,IF(10&gt;DAY(EOMONTH($C$4,0)),"",10))</f>
        <v/>
      </c>
      <c r="B17" s="10">
        <f>IF(OR($C$4="",A17=""),"",MID("日月火水木金土",WEEKDAY(DATE(YEAR($C$4),MONTH($C$4),A17)),1))</f>
        <v/>
      </c>
      <c r="C17" s="33" t="n">
        <v>42355</v>
      </c>
      <c r="D17" s="33" t="n">
        <v>42476</v>
      </c>
      <c r="E17" s="33">
        <f>IF(OR(C17="",D17=""),"",D17-C17)</f>
        <v/>
      </c>
      <c r="F17" s="34" t="n">
        <v>9</v>
      </c>
      <c r="G17" s="33" t="n">
        <v>70</v>
      </c>
      <c r="H17" s="33" t="n">
        <v>11550</v>
      </c>
      <c r="I17" s="11" t="n"/>
      <c r="J17" s="11" t="n"/>
      <c r="K17" s="33" t="n">
        <v>1650</v>
      </c>
      <c r="L17" s="13" t="n"/>
      <c r="M17" s="36" t="inlineStr">
        <is>
          <t>洗車・車内の清掃</t>
        </is>
      </c>
    </row>
    <row r="18" ht="15" customHeight="1">
      <c r="A18" s="10">
        <f>IF($C$4="",11,IF(11&gt;DAY(EOMONTH($C$4,0)),"",11))</f>
        <v/>
      </c>
      <c r="B18" s="10">
        <f>IF(OR($C$4="",A18=""),"",MID("日月火水木金土",WEEKDAY(DATE(YEAR($C$4),MONTH($C$4),A18)),1))</f>
        <v/>
      </c>
      <c r="C18" s="33" t="n">
        <v>42479</v>
      </c>
      <c r="D18" s="33" t="n">
        <v>42615</v>
      </c>
      <c r="E18" s="33">
        <f>IF(OR(C18="",D18=""),"",D18-C18)</f>
        <v/>
      </c>
      <c r="F18" s="34" t="n">
        <v>9.5</v>
      </c>
      <c r="G18" s="33" t="n">
        <v>78</v>
      </c>
      <c r="H18" s="33" t="n">
        <v>12870</v>
      </c>
      <c r="I18" s="11" t="n"/>
      <c r="J18" s="11" t="n"/>
      <c r="K18" s="11" t="n"/>
      <c r="L18" s="13" t="n"/>
      <c r="M18" s="14" t="inlineStr"/>
    </row>
    <row r="19" ht="15" customHeight="1">
      <c r="A19" s="10">
        <f>IF($C$4="",12,IF(12&gt;DAY(EOMONTH($C$4,0)),"",12))</f>
        <v/>
      </c>
      <c r="B19" s="10">
        <f>IF(OR($C$4="",A19=""),"",MID("日月火水木金土",WEEKDAY(DATE(YEAR($C$4),MONTH($C$4),A19)),1))</f>
        <v/>
      </c>
      <c r="C19" s="33" t="n">
        <v>42618</v>
      </c>
      <c r="D19" s="33" t="n">
        <v>42776</v>
      </c>
      <c r="E19" s="33">
        <f>IF(OR(C19="",D19=""),"",D19-C19)</f>
        <v/>
      </c>
      <c r="F19" s="34" t="n">
        <v>10.5</v>
      </c>
      <c r="G19" s="33" t="n">
        <v>90</v>
      </c>
      <c r="H19" s="33" t="n">
        <v>14850</v>
      </c>
      <c r="I19" s="33" t="n">
        <v>4704</v>
      </c>
      <c r="J19" s="33" t="n">
        <v>300</v>
      </c>
      <c r="K19" s="11" t="n"/>
      <c r="L19" s="35" t="n">
        <v>28</v>
      </c>
      <c r="M19" s="36" t="inlineStr">
        <is>
          <t>土曜の追加の便</t>
        </is>
      </c>
    </row>
    <row r="20" ht="15" customHeight="1">
      <c r="A20" s="10">
        <f>IF($C$4="",13,IF(13&gt;DAY(EOMONTH($C$4,0)),"",13))</f>
        <v/>
      </c>
      <c r="B20" s="10">
        <f>IF(OR($C$4="",A20=""),"",MID("日月火水木金土",WEEKDAY(DATE(YEAR($C$4),MONTH($C$4),A20)),1))</f>
        <v/>
      </c>
      <c r="C20" s="11" t="n"/>
      <c r="D20" s="11" t="n"/>
      <c r="E20" s="33">
        <f>IF(OR(C20="",D20=""),"",D20-C20)</f>
        <v/>
      </c>
      <c r="F20" s="12" t="n"/>
      <c r="G20" s="11" t="n"/>
      <c r="H20" s="11" t="n"/>
      <c r="I20" s="11" t="n"/>
      <c r="J20" s="11" t="n"/>
      <c r="K20" s="11" t="n"/>
      <c r="L20" s="13" t="n"/>
      <c r="M20" s="14" t="n"/>
    </row>
    <row r="21" ht="15" customHeight="1">
      <c r="A21" s="10">
        <f>IF($C$4="",14,IF(14&gt;DAY(EOMONTH($C$4,0)),"",14))</f>
        <v/>
      </c>
      <c r="B21" s="10">
        <f>IF(OR($C$4="",A21=""),"",MID("日月火水木金土",WEEKDAY(DATE(YEAR($C$4),MONTH($C$4),A21)),1))</f>
        <v/>
      </c>
      <c r="C21" s="33" t="n">
        <v>42779</v>
      </c>
      <c r="D21" s="33" t="n">
        <v>42903</v>
      </c>
      <c r="E21" s="33">
        <f>IF(OR(C21="",D21=""),"",D21-C21)</f>
        <v/>
      </c>
      <c r="F21" s="34" t="n">
        <v>9</v>
      </c>
      <c r="G21" s="33" t="n">
        <v>71</v>
      </c>
      <c r="H21" s="33" t="n">
        <v>11715</v>
      </c>
      <c r="I21" s="11" t="n"/>
      <c r="J21" s="11" t="n"/>
      <c r="K21" s="11" t="n"/>
      <c r="L21" s="13" t="n"/>
      <c r="M21" s="14" t="inlineStr"/>
    </row>
    <row r="22" ht="15" customHeight="1">
      <c r="A22" s="10">
        <f>IF($C$4="",15,IF(15&gt;DAY(EOMONTH($C$4,0)),"",15))</f>
        <v/>
      </c>
      <c r="B22" s="10">
        <f>IF(OR($C$4="",A22=""),"",MID("日月火水木金土",WEEKDAY(DATE(YEAR($C$4),MONTH($C$4),A22)),1))</f>
        <v/>
      </c>
      <c r="C22" s="33" t="n">
        <v>42906</v>
      </c>
      <c r="D22" s="33" t="n">
        <v>43047</v>
      </c>
      <c r="E22" s="33">
        <f>IF(OR(C22="",D22=""),"",D22-C22)</f>
        <v/>
      </c>
      <c r="F22" s="34" t="n">
        <v>10</v>
      </c>
      <c r="G22" s="33" t="n">
        <v>82</v>
      </c>
      <c r="H22" s="33" t="n">
        <v>13530</v>
      </c>
      <c r="I22" s="11" t="n"/>
      <c r="J22" s="11" t="n"/>
      <c r="K22" s="11" t="n"/>
      <c r="L22" s="13" t="n"/>
      <c r="M22" s="14" t="inlineStr"/>
    </row>
    <row r="23" ht="15" customHeight="1">
      <c r="A23" s="10">
        <f>IF($C$4="",16,IF(16&gt;DAY(EOMONTH($C$4,0)),"",16))</f>
        <v/>
      </c>
      <c r="B23" s="10">
        <f>IF(OR($C$4="",A23=""),"",MID("日月火水木金土",WEEKDAY(DATE(YEAR($C$4),MONTH($C$4),A23)),1))</f>
        <v/>
      </c>
      <c r="C23" s="33" t="n">
        <v>43050</v>
      </c>
      <c r="D23" s="33" t="n">
        <v>43187</v>
      </c>
      <c r="E23" s="33">
        <f>IF(OR(C23="",D23=""),"",D23-C23)</f>
        <v/>
      </c>
      <c r="F23" s="34" t="n">
        <v>9.5</v>
      </c>
      <c r="G23" s="33" t="n">
        <v>79</v>
      </c>
      <c r="H23" s="33" t="n">
        <v>13035</v>
      </c>
      <c r="I23" s="33" t="n">
        <v>4519</v>
      </c>
      <c r="J23" s="11" t="n"/>
      <c r="K23" s="11" t="n"/>
      <c r="L23" s="35" t="n">
        <v>26.9</v>
      </c>
      <c r="M23" s="14" t="inlineStr"/>
    </row>
    <row r="24" ht="15" customHeight="1">
      <c r="A24" s="10">
        <f>IF($C$4="",17,IF(17&gt;DAY(EOMONTH($C$4,0)),"",17))</f>
        <v/>
      </c>
      <c r="B24" s="10">
        <f>IF(OR($C$4="",A24=""),"",MID("日月火水木金土",WEEKDAY(DATE(YEAR($C$4),MONTH($C$4),A24)),1))</f>
        <v/>
      </c>
      <c r="C24" s="33" t="n">
        <v>43190</v>
      </c>
      <c r="D24" s="33" t="n">
        <v>43309</v>
      </c>
      <c r="E24" s="33">
        <f>IF(OR(C24="",D24=""),"",D24-C24)</f>
        <v/>
      </c>
      <c r="F24" s="34" t="n">
        <v>8.5</v>
      </c>
      <c r="G24" s="33" t="n">
        <v>66</v>
      </c>
      <c r="H24" s="33" t="n">
        <v>10890</v>
      </c>
      <c r="I24" s="11" t="n"/>
      <c r="J24" s="11" t="n"/>
      <c r="K24" s="11" t="n"/>
      <c r="L24" s="13" t="n"/>
      <c r="M24" s="36" t="inlineStr">
        <is>
          <t>雨で遅れ</t>
        </is>
      </c>
    </row>
    <row r="25" ht="15" customHeight="1">
      <c r="A25" s="10">
        <f>IF($C$4="",18,IF(18&gt;DAY(EOMONTH($C$4,0)),"",18))</f>
        <v/>
      </c>
      <c r="B25" s="10">
        <f>IF(OR($C$4="",A25=""),"",MID("日月火水木金土",WEEKDAY(DATE(YEAR($C$4),MONTH($C$4),A25)),1))</f>
        <v/>
      </c>
      <c r="C25" s="33" t="n">
        <v>43312</v>
      </c>
      <c r="D25" s="33" t="n">
        <v>43459</v>
      </c>
      <c r="E25" s="33">
        <f>IF(OR(C25="",D25=""),"",D25-C25)</f>
        <v/>
      </c>
      <c r="F25" s="34" t="n">
        <v>10</v>
      </c>
      <c r="G25" s="33" t="n">
        <v>84</v>
      </c>
      <c r="H25" s="33" t="n">
        <v>13860</v>
      </c>
      <c r="I25" s="11" t="n"/>
      <c r="J25" s="11" t="n"/>
      <c r="K25" s="11" t="n"/>
      <c r="L25" s="13" t="n"/>
      <c r="M25" s="14" t="inlineStr"/>
    </row>
    <row r="26" ht="15" customHeight="1">
      <c r="A26" s="10">
        <f>IF($C$4="",19,IF(19&gt;DAY(EOMONTH($C$4,0)),"",19))</f>
        <v/>
      </c>
      <c r="B26" s="10">
        <f>IF(OR($C$4="",A26=""),"",MID("日月火水木金土",WEEKDAY(DATE(YEAR($C$4),MONTH($C$4),A26)),1))</f>
        <v/>
      </c>
      <c r="C26" s="33" t="n">
        <v>43462</v>
      </c>
      <c r="D26" s="33" t="n">
        <v>43614</v>
      </c>
      <c r="E26" s="33">
        <f>IF(OR(C26="",D26=""),"",D26-C26)</f>
        <v/>
      </c>
      <c r="F26" s="34" t="n">
        <v>10.5</v>
      </c>
      <c r="G26" s="33" t="n">
        <v>88</v>
      </c>
      <c r="H26" s="33" t="n">
        <v>14520</v>
      </c>
      <c r="I26" s="33" t="n">
        <v>4586</v>
      </c>
      <c r="J26" s="11" t="n"/>
      <c r="K26" s="11" t="n"/>
      <c r="L26" s="35" t="n">
        <v>27.3</v>
      </c>
      <c r="M26" s="14" t="inlineStr"/>
    </row>
    <row r="27" ht="15" customHeight="1">
      <c r="A27" s="10">
        <f>IF($C$4="",20,IF(20&gt;DAY(EOMONTH($C$4,0)),"",20))</f>
        <v/>
      </c>
      <c r="B27" s="10">
        <f>IF(OR($C$4="",A27=""),"",MID("日月火水木金土",WEEKDAY(DATE(YEAR($C$4),MONTH($C$4),A27)),1))</f>
        <v/>
      </c>
      <c r="C27" s="11" t="n"/>
      <c r="D27" s="11" t="n"/>
      <c r="E27" s="33">
        <f>IF(OR(C27="",D27=""),"",D27-C27)</f>
        <v/>
      </c>
      <c r="F27" s="12" t="n"/>
      <c r="G27" s="11" t="n"/>
      <c r="H27" s="11" t="n"/>
      <c r="I27" s="11" t="n"/>
      <c r="J27" s="11" t="n"/>
      <c r="K27" s="11" t="n"/>
      <c r="L27" s="13" t="n"/>
      <c r="M27" s="14" t="n"/>
    </row>
    <row r="28" ht="15" customHeight="1">
      <c r="A28" s="10">
        <f>IF($C$4="",21,IF(21&gt;DAY(EOMONTH($C$4,0)),"",21))</f>
        <v/>
      </c>
      <c r="B28" s="10">
        <f>IF(OR($C$4="",A28=""),"",MID("日月火水木金土",WEEKDAY(DATE(YEAR($C$4),MONTH($C$4),A28)),1))</f>
        <v/>
      </c>
      <c r="C28" s="33" t="n">
        <v>43617</v>
      </c>
      <c r="D28" s="33" t="n">
        <v>43748</v>
      </c>
      <c r="E28" s="33">
        <f>IF(OR(C28="",D28=""),"",D28-C28)</f>
        <v/>
      </c>
      <c r="F28" s="34" t="n">
        <v>9.5</v>
      </c>
      <c r="G28" s="33" t="n">
        <v>75</v>
      </c>
      <c r="H28" s="33" t="n">
        <v>12375</v>
      </c>
      <c r="I28" s="11" t="n"/>
      <c r="J28" s="11" t="n"/>
      <c r="K28" s="11" t="n"/>
      <c r="L28" s="13" t="n"/>
      <c r="M28" s="36" t="inlineStr">
        <is>
          <t>祝日の便</t>
        </is>
      </c>
    </row>
    <row r="29" ht="15" customHeight="1">
      <c r="A29" s="10">
        <f>IF($C$4="",22,IF(22&gt;DAY(EOMONTH($C$4,0)),"",22))</f>
        <v/>
      </c>
      <c r="B29" s="10">
        <f>IF(OR($C$4="",A29=""),"",MID("日月火水木金土",WEEKDAY(DATE(YEAR($C$4),MONTH($C$4),A29)),1))</f>
        <v/>
      </c>
      <c r="C29" s="33" t="n">
        <v>43751</v>
      </c>
      <c r="D29" s="33" t="n">
        <v>43889</v>
      </c>
      <c r="E29" s="33">
        <f>IF(OR(C29="",D29=""),"",D29-C29)</f>
        <v/>
      </c>
      <c r="F29" s="34" t="n">
        <v>9.5</v>
      </c>
      <c r="G29" s="33" t="n">
        <v>79</v>
      </c>
      <c r="H29" s="33" t="n">
        <v>13035</v>
      </c>
      <c r="I29" s="11" t="n"/>
      <c r="J29" s="11" t="n"/>
      <c r="K29" s="11" t="n"/>
      <c r="L29" s="13" t="n"/>
      <c r="M29" s="14" t="inlineStr"/>
    </row>
    <row r="30" ht="15" customHeight="1">
      <c r="A30" s="10">
        <f>IF($C$4="",23,IF(23&gt;DAY(EOMONTH($C$4,0)),"",23))</f>
        <v/>
      </c>
      <c r="B30" s="10">
        <f>IF(OR($C$4="",A30=""),"",MID("日月火水木金土",WEEKDAY(DATE(YEAR($C$4),MONTH($C$4),A30)),1))</f>
        <v/>
      </c>
      <c r="C30" s="33" t="n">
        <v>43892</v>
      </c>
      <c r="D30" s="33" t="n">
        <v>44021</v>
      </c>
      <c r="E30" s="33">
        <f>IF(OR(C30="",D30=""),"",D30-C30)</f>
        <v/>
      </c>
      <c r="F30" s="34" t="n">
        <v>9</v>
      </c>
      <c r="G30" s="33" t="n">
        <v>73</v>
      </c>
      <c r="H30" s="33" t="n">
        <v>12045</v>
      </c>
      <c r="I30" s="33" t="n">
        <v>4284</v>
      </c>
      <c r="J30" s="11" t="n"/>
      <c r="K30" s="11" t="n"/>
      <c r="L30" s="35" t="n">
        <v>25.5</v>
      </c>
      <c r="M30" s="36" t="inlineStr">
        <is>
          <t>祝日の便</t>
        </is>
      </c>
    </row>
    <row r="31" ht="15" customHeight="1">
      <c r="A31" s="10">
        <f>IF($C$4="",24,IF(24&gt;DAY(EOMONTH($C$4,0)),"",24))</f>
        <v/>
      </c>
      <c r="B31" s="10">
        <f>IF(OR($C$4="",A31=""),"",MID("日月火水木金土",WEEKDAY(DATE(YEAR($C$4),MONTH($C$4),A31)),1))</f>
        <v/>
      </c>
      <c r="C31" s="33" t="n">
        <v>44024</v>
      </c>
      <c r="D31" s="33" t="n">
        <v>44167</v>
      </c>
      <c r="E31" s="33">
        <f>IF(OR(C31="",D31=""),"",D31-C31)</f>
        <v/>
      </c>
      <c r="F31" s="34" t="n">
        <v>10</v>
      </c>
      <c r="G31" s="33" t="n">
        <v>82</v>
      </c>
      <c r="H31" s="33" t="n">
        <v>13530</v>
      </c>
      <c r="I31" s="11" t="n"/>
      <c r="J31" s="11" t="n"/>
      <c r="K31" s="11" t="n"/>
      <c r="L31" s="13" t="n"/>
      <c r="M31" s="14" t="inlineStr"/>
    </row>
    <row r="32" ht="15" customHeight="1">
      <c r="A32" s="10">
        <f>IF($C$4="",25,IF(25&gt;DAY(EOMONTH($C$4,0)),"",25))</f>
        <v/>
      </c>
      <c r="B32" s="10">
        <f>IF(OR($C$4="",A32=""),"",MID("日月火水木金土",WEEKDAY(DATE(YEAR($C$4),MONTH($C$4),A32)),1))</f>
        <v/>
      </c>
      <c r="C32" s="33" t="n">
        <v>44170</v>
      </c>
      <c r="D32" s="33" t="n">
        <v>44305</v>
      </c>
      <c r="E32" s="33">
        <f>IF(OR(C32="",D32=""),"",D32-C32)</f>
        <v/>
      </c>
      <c r="F32" s="34" t="n">
        <v>9.5</v>
      </c>
      <c r="G32" s="33" t="n">
        <v>77</v>
      </c>
      <c r="H32" s="33" t="n">
        <v>12705</v>
      </c>
      <c r="I32" s="11" t="n"/>
      <c r="J32" s="11" t="n"/>
      <c r="K32" s="33" t="n">
        <v>3300</v>
      </c>
      <c r="L32" s="13" t="n"/>
      <c r="M32" s="36" t="inlineStr">
        <is>
          <t>オイル交換</t>
        </is>
      </c>
    </row>
    <row r="33" ht="15" customHeight="1">
      <c r="A33" s="10">
        <f>IF($C$4="",26,IF(26&gt;DAY(EOMONTH($C$4,0)),"",26))</f>
        <v/>
      </c>
      <c r="B33" s="10">
        <f>IF(OR($C$4="",A33=""),"",MID("日月火水木金土",WEEKDAY(DATE(YEAR($C$4),MONTH($C$4),A33)),1))</f>
        <v/>
      </c>
      <c r="C33" s="33" t="n">
        <v>44308</v>
      </c>
      <c r="D33" s="33" t="n">
        <v>44457</v>
      </c>
      <c r="E33" s="33">
        <f>IF(OR(C33="",D33=""),"",D33-C33)</f>
        <v/>
      </c>
      <c r="F33" s="34" t="n">
        <v>10.5</v>
      </c>
      <c r="G33" s="33" t="n">
        <v>86</v>
      </c>
      <c r="H33" s="33" t="n">
        <v>14190</v>
      </c>
      <c r="I33" s="33" t="n">
        <v>4637</v>
      </c>
      <c r="J33" s="33" t="n">
        <v>600</v>
      </c>
      <c r="K33" s="11" t="n"/>
      <c r="L33" s="35" t="n">
        <v>27.6</v>
      </c>
      <c r="M33" s="36" t="inlineStr">
        <is>
          <t>高速で応援の便</t>
        </is>
      </c>
    </row>
    <row r="34" ht="15" customHeight="1">
      <c r="A34" s="10">
        <f>IF($C$4="",27,IF(27&gt;DAY(EOMONTH($C$4,0)),"",27))</f>
        <v/>
      </c>
      <c r="B34" s="10">
        <f>IF(OR($C$4="",A34=""),"",MID("日月火水木金土",WEEKDAY(DATE(YEAR($C$4),MONTH($C$4),A34)),1))</f>
        <v/>
      </c>
      <c r="C34" s="11" t="n"/>
      <c r="D34" s="11" t="n"/>
      <c r="E34" s="33">
        <f>IF(OR(C34="",D34=""),"",D34-C34)</f>
        <v/>
      </c>
      <c r="F34" s="12" t="n"/>
      <c r="G34" s="11" t="n"/>
      <c r="H34" s="11" t="n"/>
      <c r="I34" s="11" t="n"/>
      <c r="J34" s="11" t="n"/>
      <c r="K34" s="11" t="n"/>
      <c r="L34" s="13" t="n"/>
      <c r="M34" s="14" t="n"/>
    </row>
    <row r="35" ht="15" customHeight="1">
      <c r="A35" s="10">
        <f>IF($C$4="",28,IF(28&gt;DAY(EOMONTH($C$4,0)),"",28))</f>
        <v/>
      </c>
      <c r="B35" s="10">
        <f>IF(OR($C$4="",A35=""),"",MID("日月火水木金土",WEEKDAY(DATE(YEAR($C$4),MONTH($C$4),A35)),1))</f>
        <v/>
      </c>
      <c r="C35" s="33" t="n">
        <v>44460</v>
      </c>
      <c r="D35" s="33" t="n">
        <v>44587</v>
      </c>
      <c r="E35" s="33">
        <f>IF(OR(C35="",D35=""),"",D35-C35)</f>
        <v/>
      </c>
      <c r="F35" s="34" t="n">
        <v>9</v>
      </c>
      <c r="G35" s="33" t="n">
        <v>72</v>
      </c>
      <c r="H35" s="33" t="n">
        <v>11880</v>
      </c>
      <c r="I35" s="11" t="n"/>
      <c r="J35" s="11" t="n"/>
      <c r="K35" s="11" t="n"/>
      <c r="L35" s="13" t="n"/>
      <c r="M35" s="14" t="inlineStr"/>
    </row>
    <row r="36" ht="15" customHeight="1">
      <c r="A36" s="10">
        <f>IF($C$4="",29,IF(29&gt;DAY(EOMONTH($C$4,0)),"",29))</f>
        <v/>
      </c>
      <c r="B36" s="10">
        <f>IF(OR($C$4="",A36=""),"",MID("日月火水木金土",WEEKDAY(DATE(YEAR($C$4),MONTH($C$4),A36)),1))</f>
        <v/>
      </c>
      <c r="C36" s="33" t="n">
        <v>44590</v>
      </c>
      <c r="D36" s="33" t="n">
        <v>44730</v>
      </c>
      <c r="E36" s="33">
        <f>IF(OR(C36="",D36=""),"",D36-C36)</f>
        <v/>
      </c>
      <c r="F36" s="34" t="n">
        <v>10</v>
      </c>
      <c r="G36" s="33" t="n">
        <v>81</v>
      </c>
      <c r="H36" s="33" t="n">
        <v>13365</v>
      </c>
      <c r="I36" s="11" t="n"/>
      <c r="J36" s="11" t="n"/>
      <c r="K36" s="11" t="n"/>
      <c r="L36" s="13" t="n"/>
      <c r="M36" s="14" t="inlineStr"/>
    </row>
    <row r="37" ht="15" customHeight="1">
      <c r="A37" s="10">
        <f>IF($C$4="",30,IF(30&gt;DAY(EOMONTH($C$4,0)),"",30))</f>
        <v/>
      </c>
      <c r="B37" s="10">
        <f>IF(OR($C$4="",A37=""),"",MID("日月火水木金土",WEEKDAY(DATE(YEAR($C$4),MONTH($C$4),A37)),1))</f>
        <v/>
      </c>
      <c r="C37" s="33" t="n">
        <v>44733</v>
      </c>
      <c r="D37" s="33" t="n">
        <v>44867</v>
      </c>
      <c r="E37" s="33">
        <f>IF(OR(C37="",D37=""),"",D37-C37)</f>
        <v/>
      </c>
      <c r="F37" s="34" t="n">
        <v>9.5</v>
      </c>
      <c r="G37" s="33" t="n">
        <v>76</v>
      </c>
      <c r="H37" s="33" t="n">
        <v>12540</v>
      </c>
      <c r="I37" s="33" t="n">
        <v>4402</v>
      </c>
      <c r="J37" s="11" t="n"/>
      <c r="K37" s="11" t="n"/>
      <c r="L37" s="35" t="n">
        <v>26.2</v>
      </c>
      <c r="M37" s="14" t="inlineStr"/>
    </row>
    <row r="38" ht="15" customHeight="1">
      <c r="A38" s="10">
        <f>IF($C$4="",31,IF(31&gt;DAY(EOMONTH($C$4,0)),"",31))</f>
        <v/>
      </c>
      <c r="B38" s="10">
        <f>IF(OR($C$4="",A38=""),"",MID("日月火水木金土",WEEKDAY(DATE(YEAR($C$4),MONTH($C$4),A38)),1))</f>
        <v/>
      </c>
      <c r="C38" s="11" t="n"/>
      <c r="D38" s="11" t="n"/>
      <c r="E38" s="33">
        <f>IF(OR(C38="",D38=""),"",D38-C38)</f>
        <v/>
      </c>
      <c r="F38" s="12" t="n"/>
      <c r="G38" s="11" t="n"/>
      <c r="H38" s="11" t="n"/>
      <c r="I38" s="11" t="n"/>
      <c r="J38" s="11" t="n"/>
      <c r="K38" s="11" t="n"/>
      <c r="L38" s="13" t="n"/>
      <c r="M38" s="14" t="n"/>
    </row>
    <row r="39" ht="18" customHeight="1">
      <c r="A39" s="15" t="inlineStr">
        <is>
          <t>合計</t>
        </is>
      </c>
      <c r="B39" s="15" t="n"/>
      <c r="C39" s="15" t="n"/>
      <c r="D39" s="15" t="n"/>
      <c r="E39" s="37">
        <f>SUM(E8:E38)</f>
        <v/>
      </c>
      <c r="F39" s="38">
        <f>SUM(F8:F38)</f>
        <v/>
      </c>
      <c r="G39" s="37">
        <f>SUM(G8:G38)</f>
        <v/>
      </c>
      <c r="H39" s="37">
        <f>SUM(H8:H38)</f>
        <v/>
      </c>
      <c r="I39" s="37">
        <f>SUM(I8:I38)</f>
        <v/>
      </c>
      <c r="J39" s="37">
        <f>SUM(J8:J38)</f>
        <v/>
      </c>
      <c r="K39" s="37">
        <f>SUM(K8:K38)</f>
        <v/>
      </c>
      <c r="L39" s="38">
        <f>SUM(L8:L38)</f>
        <v/>
      </c>
      <c r="M39" s="5" t="n"/>
    </row>
    <row r="41" ht="18" customHeight="1">
      <c r="A41" s="18" t="inlineStr">
        <is>
          <t>今月の集計（上の表から自動で計算）</t>
        </is>
      </c>
      <c r="B41" s="18" t="n"/>
      <c r="C41" s="18" t="n"/>
      <c r="D41" s="18" t="n"/>
      <c r="E41" s="18" t="n"/>
      <c r="F41" s="18" t="n"/>
    </row>
    <row r="42" ht="17" customHeight="1">
      <c r="A42" s="19" t="inlineStr">
        <is>
          <t>稼働日数（メーターを書いた日）</t>
        </is>
      </c>
      <c r="B42" s="19" t="n"/>
      <c r="C42" s="19" t="n"/>
      <c r="D42" s="19" t="n"/>
      <c r="E42" s="39">
        <f>COUNT(E8:E38)</f>
        <v/>
      </c>
      <c r="F42" s="39" t="n"/>
      <c r="H42" s="19" t="inlineStr">
        <is>
          <t>売上の合計</t>
        </is>
      </c>
      <c r="I42" s="19" t="n"/>
      <c r="J42" s="19" t="n"/>
      <c r="K42" s="40">
        <f>H39</f>
        <v/>
      </c>
      <c r="L42" s="40" t="n"/>
    </row>
    <row r="43" ht="17" customHeight="1">
      <c r="A43" s="19" t="inlineStr">
        <is>
          <t>走行の合計</t>
        </is>
      </c>
      <c r="B43" s="19" t="n"/>
      <c r="C43" s="19" t="n"/>
      <c r="D43" s="19" t="n"/>
      <c r="E43" s="41">
        <f>E39</f>
        <v/>
      </c>
      <c r="F43" s="41" t="n"/>
      <c r="H43" s="19" t="inlineStr">
        <is>
          <t>1件あたりの売上</t>
        </is>
      </c>
      <c r="I43" s="19" t="n"/>
      <c r="J43" s="19" t="n"/>
      <c r="K43" s="40">
        <f>IF(G39=0,"",H39/G39)</f>
        <v/>
      </c>
      <c r="L43" s="40" t="n"/>
    </row>
    <row r="44" ht="17" customHeight="1">
      <c r="A44" s="19" t="inlineStr">
        <is>
          <t>1日平均の走行</t>
        </is>
      </c>
      <c r="B44" s="19" t="n"/>
      <c r="C44" s="19" t="n"/>
      <c r="D44" s="19" t="n"/>
      <c r="E44" s="42">
        <f>IF(COUNT(E8:E38)=0,"",E39/COUNT(E8:E38))</f>
        <v/>
      </c>
      <c r="F44" s="42" t="n"/>
      <c r="H44" s="19" t="inlineStr">
        <is>
          <t>1kmあたりの売上</t>
        </is>
      </c>
      <c r="I44" s="19" t="n"/>
      <c r="J44" s="19" t="n"/>
      <c r="K44" s="40">
        <f>IF(E39=0,"",H39/E39)</f>
        <v/>
      </c>
      <c r="L44" s="40" t="n"/>
    </row>
    <row r="45" ht="17" customHeight="1">
      <c r="A45" s="19" t="inlineStr">
        <is>
          <t>稼働時間の合計</t>
        </is>
      </c>
      <c r="B45" s="19" t="n"/>
      <c r="C45" s="19" t="n"/>
      <c r="D45" s="19" t="n"/>
      <c r="E45" s="43">
        <f>F39</f>
        <v/>
      </c>
      <c r="F45" s="43" t="n"/>
      <c r="H45" s="19" t="inlineStr">
        <is>
          <t>経費の合計</t>
        </is>
      </c>
      <c r="I45" s="19" t="n"/>
      <c r="J45" s="19" t="n"/>
      <c r="K45" s="40">
        <f>(I39+J39+K39)</f>
        <v/>
      </c>
      <c r="L45" s="40" t="n"/>
    </row>
    <row r="46" ht="17" customHeight="1">
      <c r="A46" s="19" t="inlineStr">
        <is>
          <t>配送件数の合計</t>
        </is>
      </c>
      <c r="B46" s="19" t="n"/>
      <c r="C46" s="19" t="n"/>
      <c r="D46" s="19" t="n"/>
      <c r="E46" s="44">
        <f>G39</f>
        <v/>
      </c>
      <c r="F46" s="44" t="n"/>
      <c r="H46" s="19" t="inlineStr">
        <is>
          <t>売上−経費</t>
        </is>
      </c>
      <c r="I46" s="19" t="n"/>
      <c r="J46" s="19" t="n"/>
      <c r="K46" s="40">
        <f>H39-(I39+J39+K39)</f>
        <v/>
      </c>
      <c r="L46" s="40" t="n"/>
    </row>
    <row r="47" ht="17" customHeight="1">
      <c r="A47" s="19" t="inlineStr">
        <is>
          <t>燃費（走行÷給油量）</t>
        </is>
      </c>
      <c r="B47" s="19" t="n"/>
      <c r="C47" s="19" t="n"/>
      <c r="D47" s="19" t="n"/>
      <c r="E47" s="45">
        <f>IF(L39=0,"",E39/L39)</f>
        <v/>
      </c>
      <c r="F47" s="45" t="n"/>
      <c r="H47" s="19" t="inlineStr">
        <is>
          <t>事業分の経費（経費×割合）</t>
        </is>
      </c>
      <c r="I47" s="19" t="n"/>
      <c r="J47" s="19" t="n"/>
      <c r="K47" s="40">
        <f>IF(L5="","",ROUND((I39+J39+K39)*L5,0))</f>
        <v/>
      </c>
      <c r="L47" s="40" t="n"/>
    </row>
    <row r="49" ht="34" customHeight="1">
      <c r="A49" s="27" t="inlineStr">
        <is>
          <t>走行＝終業時のメーター−始業時のメーター。稼働は休憩を除いた時間を「9.5」のように時間で書く。経費は領収書の日付の行に書く。燃費は月の走行の合計÷給油量の合計で出す目安（いつも満タンまで入れると月ごとの差が小さくなる）。事業に使った割合は、仕事と私用で同じ車を使うときに経費を分ける目安。割合の決め方は税務署か税理士に確かめる。</t>
        </is>
      </c>
      <c r="B49" s="27" t="n"/>
      <c r="C49" s="27" t="n"/>
      <c r="D49" s="27" t="n"/>
      <c r="E49" s="27" t="n"/>
      <c r="F49" s="27" t="n"/>
      <c r="G49" s="27" t="n"/>
      <c r="H49" s="27" t="n"/>
      <c r="I49" s="27" t="n"/>
      <c r="J49" s="27" t="n"/>
      <c r="K49" s="27" t="n"/>
      <c r="L49" s="27" t="n"/>
      <c r="M49" s="27" t="n"/>
    </row>
  </sheetData>
  <mergeCells count="38">
    <mergeCell ref="A41:F41"/>
    <mergeCell ref="E43:F43"/>
    <mergeCell ref="H46:J46"/>
    <mergeCell ref="J5:K5"/>
    <mergeCell ref="E42:F42"/>
    <mergeCell ref="A43:D43"/>
    <mergeCell ref="K45:L45"/>
    <mergeCell ref="H45:J45"/>
    <mergeCell ref="E44:F44"/>
    <mergeCell ref="C4:D4"/>
    <mergeCell ref="A44:D44"/>
    <mergeCell ref="C2:K2"/>
    <mergeCell ref="E4:F4"/>
    <mergeCell ref="K47:L47"/>
    <mergeCell ref="A39:D39"/>
    <mergeCell ref="K44:L44"/>
    <mergeCell ref="H47:J47"/>
    <mergeCell ref="G4:I4"/>
    <mergeCell ref="K46:L46"/>
    <mergeCell ref="A49:M49"/>
    <mergeCell ref="C5:I5"/>
    <mergeCell ref="A45:D45"/>
    <mergeCell ref="J4:K4"/>
    <mergeCell ref="H42:J42"/>
    <mergeCell ref="A1:M1"/>
    <mergeCell ref="L4:M4"/>
    <mergeCell ref="K43:L43"/>
    <mergeCell ref="E46:F46"/>
    <mergeCell ref="A5:B5"/>
    <mergeCell ref="K42:L42"/>
    <mergeCell ref="E45:F45"/>
    <mergeCell ref="A46:D46"/>
    <mergeCell ref="H43:J43"/>
    <mergeCell ref="A4:B4"/>
    <mergeCell ref="H44:J44"/>
    <mergeCell ref="A47:D47"/>
    <mergeCell ref="A42:D42"/>
    <mergeCell ref="E47:F47"/>
  </mergeCells>
  <printOptions horizontalCentered="1"/>
  <pageMargins left="0.35" right="0.35" top="0.4" bottom="0.5" header="0.5" footer="0.2"/>
  <pageSetup orientation="landscape" paperSize="9" fitToHeight="1" fitToWidth="1"/>
  <headerFooter>
    <oddHeader/>
    <oddFooter>&amp;R&amp;7 &amp;K808080無料のひな形と書き方：moekikozawa.com/apps/unten-report/unten-geppo-template/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poco_apps（moekikozawa.com）</dc:creator>
  <dc:title xmlns:dc="http://purl.org/dc/elements/1.1/">運転月報（1か月の集計表）のひな形</dc:title>
  <dcterms:created xmlns:dcterms="http://purl.org/dc/terms/" xmlns:xsi="http://www.w3.org/2001/XMLSchema-instance" xsi:type="dcterms:W3CDTF">2026-10-17T17:43:28Z</dcterms:created>
  <dcterms:modified xmlns:dcterms="http://purl.org/dc/terms/" xmlns:xsi="http://www.w3.org/2001/XMLSchema-instance" xsi:type="dcterms:W3CDTF">2026-10-17T17:43:28Z</dcterms:modified>
  <cp:lastModifiedBy>poco_apps（moekikozawa.com）</cp:lastModifiedBy>
</cp:coreProperties>
</file>