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勤簿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yyyy&quot;年&quot;m&quot;月&quot;"/>
    <numFmt numFmtId="165" formatCode="0.##&quot;時間&quot;"/>
    <numFmt numFmtId="166" formatCode="m&quot;/&quot;d"/>
    <numFmt numFmtId="167" formatCode="0.##"/>
    <numFmt numFmtId="168" formatCode="0.##;-0.##;&quot;&quot;"/>
    <numFmt numFmtId="169" formatCode="0&quot;日&quot;;-0&quot;日&quot;;&quot;&quot;"/>
    <numFmt numFmtId="170" formatCode="0.##&quot;時間&quot;;-0.##&quot;時間&quot;;&quot;&quot;"/>
    <numFmt numFmtId="171" formatCode="yyyy-mm-dd"/>
  </numFmts>
  <fonts count="20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9.5"/>
    </font>
    <font>
      <name val="游ゴシック"/>
      <sz val="10"/>
    </font>
    <font>
      <name val="游ゴシック"/>
      <b val="1"/>
      <sz val="10.5"/>
    </font>
    <font>
      <name val="游ゴシック"/>
      <color rgb="00808080"/>
      <sz val="7.5"/>
    </font>
    <font>
      <name val="游ゴシック"/>
      <sz val="9"/>
    </font>
    <font>
      <name val="游ゴシック"/>
      <b val="1"/>
      <sz val="8"/>
    </font>
    <font>
      <name val="游ゴシック"/>
      <sz val="8.5"/>
    </font>
    <font>
      <name val="游ゴシック"/>
      <b val="1"/>
      <sz val="10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10"/>
    </font>
    <font>
      <name val="游ゴシック"/>
      <b val="1"/>
      <color rgb="001F3A8A"/>
      <sz val="10.5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b val="1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166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20" fontId="8" fillId="0" borderId="1" applyAlignment="1" pivotButton="0" quotePrefix="0" xfId="0">
      <alignment horizontal="center" vertical="center" wrapText="1"/>
    </xf>
    <xf numFmtId="167" fontId="8" fillId="0" borderId="1" applyAlignment="1" pivotButton="0" quotePrefix="0" xfId="0">
      <alignment horizontal="right" vertical="center" wrapText="1"/>
    </xf>
    <xf numFmtId="168" fontId="8" fillId="0" borderId="1" applyAlignment="1" pivotButton="0" quotePrefix="0" xfId="0">
      <alignment horizontal="right" vertical="center" wrapText="1"/>
    </xf>
    <xf numFmtId="0" fontId="10" fillId="0" borderId="1" applyAlignment="1" pivotButton="0" quotePrefix="0" xfId="0">
      <alignment horizontal="left" vertical="center" wrapText="1"/>
    </xf>
    <xf numFmtId="169" fontId="11" fillId="0" borderId="1" applyAlignment="1" pivotButton="0" quotePrefix="0" xfId="0">
      <alignment horizontal="center" vertical="center" wrapText="1"/>
    </xf>
    <xf numFmtId="170" fontId="11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164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165" fontId="15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center" vertical="center" wrapText="1"/>
    </xf>
    <xf numFmtId="20" fontId="17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169" fontId="19" fillId="0" borderId="1" applyAlignment="1" pivotButton="0" quotePrefix="0" xfId="0">
      <alignment horizontal="center" vertical="center" wrapText="1"/>
    </xf>
    <xf numFmtId="170" fontId="19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5" customWidth="1" min="2" max="2"/>
    <col width="10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22" customWidth="1" min="11" max="11"/>
  </cols>
  <sheetData>
    <row r="1" ht="30" customHeight="1">
      <c r="B1" s="1" t="inlineStr">
        <is>
          <t>出　勤　簿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B2" s="2" t="inlineStr">
        <is>
          <t>1人1か月・始業と終業・休憩・実働・時間外・休日労働・深夜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 ht="20" customHeight="1">
      <c r="A3" s="3" t="inlineStr">
        <is>
          <t>事業所</t>
        </is>
      </c>
      <c r="B3" s="3" t="n"/>
      <c r="C3" s="4" t="n"/>
      <c r="D3" s="4" t="n"/>
      <c r="E3" s="4" t="n"/>
      <c r="F3" s="4" t="n"/>
      <c r="G3" s="3" t="inlineStr">
        <is>
          <t>年月（1日）</t>
        </is>
      </c>
      <c r="H3" s="3" t="n"/>
      <c r="I3" s="5" t="n"/>
      <c r="J3" s="5" t="n"/>
      <c r="K3" s="5" t="n"/>
    </row>
    <row r="4" ht="20" customHeight="1">
      <c r="A4" s="3" t="inlineStr">
        <is>
          <t>氏名</t>
        </is>
      </c>
      <c r="B4" s="3" t="n"/>
      <c r="C4" s="6" t="n"/>
      <c r="D4" s="6" t="n"/>
      <c r="E4" s="6" t="n"/>
      <c r="F4" s="6" t="n"/>
      <c r="G4" s="3" t="inlineStr">
        <is>
          <t>1日の所定</t>
        </is>
      </c>
      <c r="H4" s="3" t="n"/>
      <c r="I4" s="7" t="n">
        <v>8</v>
      </c>
      <c r="J4" s="8" t="inlineStr">
        <is>
          <t>← 時間外の計算に使う</t>
        </is>
      </c>
      <c r="K4" s="8" t="n"/>
    </row>
    <row r="5" ht="20" customHeight="1">
      <c r="A5" s="3" t="inlineStr">
        <is>
          <t>業務の種類</t>
        </is>
      </c>
      <c r="B5" s="3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7" ht="22" customHeight="1">
      <c r="A7" s="10" t="inlineStr">
        <is>
          <t>日付</t>
        </is>
      </c>
      <c r="B7" s="10" t="inlineStr">
        <is>
          <t>曜日</t>
        </is>
      </c>
      <c r="C7" s="10" t="inlineStr">
        <is>
          <t>区分</t>
        </is>
      </c>
      <c r="D7" s="10" t="inlineStr">
        <is>
          <t>始業</t>
        </is>
      </c>
      <c r="E7" s="10" t="inlineStr">
        <is>
          <t>終業</t>
        </is>
      </c>
      <c r="F7" s="10" t="inlineStr">
        <is>
          <t>休憩(分)</t>
        </is>
      </c>
      <c r="G7" s="10" t="inlineStr">
        <is>
          <t>実働</t>
        </is>
      </c>
      <c r="H7" s="10" t="inlineStr">
        <is>
          <t>時間外</t>
        </is>
      </c>
      <c r="I7" s="10" t="inlineStr">
        <is>
          <t>休日労働</t>
        </is>
      </c>
      <c r="J7" s="10" t="inlineStr">
        <is>
          <t>深夜</t>
        </is>
      </c>
      <c r="K7" s="10" t="inlineStr">
        <is>
          <t>備考</t>
        </is>
      </c>
    </row>
    <row r="8" ht="17" customHeight="1">
      <c r="A8" s="11">
        <f>IF($I$3="","",IF(MONTH($I$3+0)=MONTH($I$3),$I$3+0,""))</f>
        <v/>
      </c>
      <c r="B8" s="12">
        <f>IF(A8="","",MID("月火水木金土日",WEEKDAY(A8,2),1))</f>
        <v/>
      </c>
      <c r="C8" s="12" t="n"/>
      <c r="D8" s="13" t="n"/>
      <c r="E8" s="13" t="n"/>
      <c r="F8" s="12" t="n"/>
      <c r="G8" s="14">
        <f>IF(OR(D8="",E8=""),"",ROUND((IF(E8&lt;=D8,E8+1,E8)-D8)*24-N(F8)/60,2))</f>
        <v/>
      </c>
      <c r="H8" s="15">
        <f>IF(G8="","",IF(C8="休日出勤",0,MAX(0,ROUND(G8-$I$4,2))))</f>
        <v/>
      </c>
      <c r="I8" s="14">
        <f>IF(AND(G8&lt;&gt;"",C8="休日出勤"),G8,"")</f>
        <v/>
      </c>
      <c r="J8" s="15">
        <f>IF(G8="","",ROUND((MAX(0,MIN(IF(E8&lt;=D8,E8+1,E8),29/24)-MAX(D8,22/24))+MAX(0,MIN(IF(E8&lt;=D8,E8+1,E8),5/24)-D8))*24,2))</f>
        <v/>
      </c>
      <c r="K8" s="16" t="n"/>
    </row>
    <row r="9" ht="17" customHeight="1">
      <c r="A9" s="11">
        <f>IF($I$3="","",IF(MONTH($I$3+1)=MONTH($I$3),$I$3+1,""))</f>
        <v/>
      </c>
      <c r="B9" s="12">
        <f>IF(A9="","",MID("月火水木金土日",WEEKDAY(A9,2),1))</f>
        <v/>
      </c>
      <c r="C9" s="12" t="n"/>
      <c r="D9" s="13" t="n"/>
      <c r="E9" s="13" t="n"/>
      <c r="F9" s="12" t="n"/>
      <c r="G9" s="14">
        <f>IF(OR(D9="",E9=""),"",ROUND((IF(E9&lt;=D9,E9+1,E9)-D9)*24-N(F9)/60,2))</f>
        <v/>
      </c>
      <c r="H9" s="15">
        <f>IF(G9="","",IF(C9="休日出勤",0,MAX(0,ROUND(G9-$I$4,2))))</f>
        <v/>
      </c>
      <c r="I9" s="14">
        <f>IF(AND(G9&lt;&gt;"",C9="休日出勤"),G9,"")</f>
        <v/>
      </c>
      <c r="J9" s="15">
        <f>IF(G9="","",ROUND((MAX(0,MIN(IF(E9&lt;=D9,E9+1,E9),29/24)-MAX(D9,22/24))+MAX(0,MIN(IF(E9&lt;=D9,E9+1,E9),5/24)-D9))*24,2))</f>
        <v/>
      </c>
      <c r="K9" s="16" t="n"/>
    </row>
    <row r="10" ht="17" customHeight="1">
      <c r="A10" s="11">
        <f>IF($I$3="","",IF(MONTH($I$3+2)=MONTH($I$3),$I$3+2,""))</f>
        <v/>
      </c>
      <c r="B10" s="12">
        <f>IF(A10="","",MID("月火水木金土日",WEEKDAY(A10,2),1))</f>
        <v/>
      </c>
      <c r="C10" s="12" t="n"/>
      <c r="D10" s="13" t="n"/>
      <c r="E10" s="13" t="n"/>
      <c r="F10" s="12" t="n"/>
      <c r="G10" s="14">
        <f>IF(OR(D10="",E10=""),"",ROUND((IF(E10&lt;=D10,E10+1,E10)-D10)*24-N(F10)/60,2))</f>
        <v/>
      </c>
      <c r="H10" s="15">
        <f>IF(G10="","",IF(C10="休日出勤",0,MAX(0,ROUND(G10-$I$4,2))))</f>
        <v/>
      </c>
      <c r="I10" s="14">
        <f>IF(AND(G10&lt;&gt;"",C10="休日出勤"),G10,"")</f>
        <v/>
      </c>
      <c r="J10" s="15">
        <f>IF(G10="","",ROUND((MAX(0,MIN(IF(E10&lt;=D10,E10+1,E10),29/24)-MAX(D10,22/24))+MAX(0,MIN(IF(E10&lt;=D10,E10+1,E10),5/24)-D10))*24,2))</f>
        <v/>
      </c>
      <c r="K10" s="16" t="n"/>
    </row>
    <row r="11" ht="17" customHeight="1">
      <c r="A11" s="11">
        <f>IF($I$3="","",IF(MONTH($I$3+3)=MONTH($I$3),$I$3+3,""))</f>
        <v/>
      </c>
      <c r="B11" s="12">
        <f>IF(A11="","",MID("月火水木金土日",WEEKDAY(A11,2),1))</f>
        <v/>
      </c>
      <c r="C11" s="12" t="n"/>
      <c r="D11" s="13" t="n"/>
      <c r="E11" s="13" t="n"/>
      <c r="F11" s="12" t="n"/>
      <c r="G11" s="14">
        <f>IF(OR(D11="",E11=""),"",ROUND((IF(E11&lt;=D11,E11+1,E11)-D11)*24-N(F11)/60,2))</f>
        <v/>
      </c>
      <c r="H11" s="15">
        <f>IF(G11="","",IF(C11="休日出勤",0,MAX(0,ROUND(G11-$I$4,2))))</f>
        <v/>
      </c>
      <c r="I11" s="14">
        <f>IF(AND(G11&lt;&gt;"",C11="休日出勤"),G11,"")</f>
        <v/>
      </c>
      <c r="J11" s="15">
        <f>IF(G11="","",ROUND((MAX(0,MIN(IF(E11&lt;=D11,E11+1,E11),29/24)-MAX(D11,22/24))+MAX(0,MIN(IF(E11&lt;=D11,E11+1,E11),5/24)-D11))*24,2))</f>
        <v/>
      </c>
      <c r="K11" s="16" t="n"/>
    </row>
    <row r="12" ht="17" customHeight="1">
      <c r="A12" s="11">
        <f>IF($I$3="","",IF(MONTH($I$3+4)=MONTH($I$3),$I$3+4,""))</f>
        <v/>
      </c>
      <c r="B12" s="12">
        <f>IF(A12="","",MID("月火水木金土日",WEEKDAY(A12,2),1))</f>
        <v/>
      </c>
      <c r="C12" s="12" t="n"/>
      <c r="D12" s="13" t="n"/>
      <c r="E12" s="13" t="n"/>
      <c r="F12" s="12" t="n"/>
      <c r="G12" s="14">
        <f>IF(OR(D12="",E12=""),"",ROUND((IF(E12&lt;=D12,E12+1,E12)-D12)*24-N(F12)/60,2))</f>
        <v/>
      </c>
      <c r="H12" s="15">
        <f>IF(G12="","",IF(C12="休日出勤",0,MAX(0,ROUND(G12-$I$4,2))))</f>
        <v/>
      </c>
      <c r="I12" s="14">
        <f>IF(AND(G12&lt;&gt;"",C12="休日出勤"),G12,"")</f>
        <v/>
      </c>
      <c r="J12" s="15">
        <f>IF(G12="","",ROUND((MAX(0,MIN(IF(E12&lt;=D12,E12+1,E12),29/24)-MAX(D12,22/24))+MAX(0,MIN(IF(E12&lt;=D12,E12+1,E12),5/24)-D12))*24,2))</f>
        <v/>
      </c>
      <c r="K12" s="16" t="n"/>
    </row>
    <row r="13" ht="17" customHeight="1">
      <c r="A13" s="11">
        <f>IF($I$3="","",IF(MONTH($I$3+5)=MONTH($I$3),$I$3+5,""))</f>
        <v/>
      </c>
      <c r="B13" s="12">
        <f>IF(A13="","",MID("月火水木金土日",WEEKDAY(A13,2),1))</f>
        <v/>
      </c>
      <c r="C13" s="12" t="n"/>
      <c r="D13" s="13" t="n"/>
      <c r="E13" s="13" t="n"/>
      <c r="F13" s="12" t="n"/>
      <c r="G13" s="14">
        <f>IF(OR(D13="",E13=""),"",ROUND((IF(E13&lt;=D13,E13+1,E13)-D13)*24-N(F13)/60,2))</f>
        <v/>
      </c>
      <c r="H13" s="15">
        <f>IF(G13="","",IF(C13="休日出勤",0,MAX(0,ROUND(G13-$I$4,2))))</f>
        <v/>
      </c>
      <c r="I13" s="14">
        <f>IF(AND(G13&lt;&gt;"",C13="休日出勤"),G13,"")</f>
        <v/>
      </c>
      <c r="J13" s="15">
        <f>IF(G13="","",ROUND((MAX(0,MIN(IF(E13&lt;=D13,E13+1,E13),29/24)-MAX(D13,22/24))+MAX(0,MIN(IF(E13&lt;=D13,E13+1,E13),5/24)-D13))*24,2))</f>
        <v/>
      </c>
      <c r="K13" s="16" t="n"/>
    </row>
    <row r="14" ht="17" customHeight="1">
      <c r="A14" s="11">
        <f>IF($I$3="","",IF(MONTH($I$3+6)=MONTH($I$3),$I$3+6,""))</f>
        <v/>
      </c>
      <c r="B14" s="12">
        <f>IF(A14="","",MID("月火水木金土日",WEEKDAY(A14,2),1))</f>
        <v/>
      </c>
      <c r="C14" s="12" t="n"/>
      <c r="D14" s="13" t="n"/>
      <c r="E14" s="13" t="n"/>
      <c r="F14" s="12" t="n"/>
      <c r="G14" s="14">
        <f>IF(OR(D14="",E14=""),"",ROUND((IF(E14&lt;=D14,E14+1,E14)-D14)*24-N(F14)/60,2))</f>
        <v/>
      </c>
      <c r="H14" s="15">
        <f>IF(G14="","",IF(C14="休日出勤",0,MAX(0,ROUND(G14-$I$4,2))))</f>
        <v/>
      </c>
      <c r="I14" s="14">
        <f>IF(AND(G14&lt;&gt;"",C14="休日出勤"),G14,"")</f>
        <v/>
      </c>
      <c r="J14" s="15">
        <f>IF(G14="","",ROUND((MAX(0,MIN(IF(E14&lt;=D14,E14+1,E14),29/24)-MAX(D14,22/24))+MAX(0,MIN(IF(E14&lt;=D14,E14+1,E14),5/24)-D14))*24,2))</f>
        <v/>
      </c>
      <c r="K14" s="16" t="n"/>
    </row>
    <row r="15" ht="17" customHeight="1">
      <c r="A15" s="11">
        <f>IF($I$3="","",IF(MONTH($I$3+7)=MONTH($I$3),$I$3+7,""))</f>
        <v/>
      </c>
      <c r="B15" s="12">
        <f>IF(A15="","",MID("月火水木金土日",WEEKDAY(A15,2),1))</f>
        <v/>
      </c>
      <c r="C15" s="12" t="n"/>
      <c r="D15" s="13" t="n"/>
      <c r="E15" s="13" t="n"/>
      <c r="F15" s="12" t="n"/>
      <c r="G15" s="14">
        <f>IF(OR(D15="",E15=""),"",ROUND((IF(E15&lt;=D15,E15+1,E15)-D15)*24-N(F15)/60,2))</f>
        <v/>
      </c>
      <c r="H15" s="15">
        <f>IF(G15="","",IF(C15="休日出勤",0,MAX(0,ROUND(G15-$I$4,2))))</f>
        <v/>
      </c>
      <c r="I15" s="14">
        <f>IF(AND(G15&lt;&gt;"",C15="休日出勤"),G15,"")</f>
        <v/>
      </c>
      <c r="J15" s="15">
        <f>IF(G15="","",ROUND((MAX(0,MIN(IF(E15&lt;=D15,E15+1,E15),29/24)-MAX(D15,22/24))+MAX(0,MIN(IF(E15&lt;=D15,E15+1,E15),5/24)-D15))*24,2))</f>
        <v/>
      </c>
      <c r="K15" s="16" t="n"/>
    </row>
    <row r="16" ht="17" customHeight="1">
      <c r="A16" s="11">
        <f>IF($I$3="","",IF(MONTH($I$3+8)=MONTH($I$3),$I$3+8,""))</f>
        <v/>
      </c>
      <c r="B16" s="12">
        <f>IF(A16="","",MID("月火水木金土日",WEEKDAY(A16,2),1))</f>
        <v/>
      </c>
      <c r="C16" s="12" t="n"/>
      <c r="D16" s="13" t="n"/>
      <c r="E16" s="13" t="n"/>
      <c r="F16" s="12" t="n"/>
      <c r="G16" s="14">
        <f>IF(OR(D16="",E16=""),"",ROUND((IF(E16&lt;=D16,E16+1,E16)-D16)*24-N(F16)/60,2))</f>
        <v/>
      </c>
      <c r="H16" s="15">
        <f>IF(G16="","",IF(C16="休日出勤",0,MAX(0,ROUND(G16-$I$4,2))))</f>
        <v/>
      </c>
      <c r="I16" s="14">
        <f>IF(AND(G16&lt;&gt;"",C16="休日出勤"),G16,"")</f>
        <v/>
      </c>
      <c r="J16" s="15">
        <f>IF(G16="","",ROUND((MAX(0,MIN(IF(E16&lt;=D16,E16+1,E16),29/24)-MAX(D16,22/24))+MAX(0,MIN(IF(E16&lt;=D16,E16+1,E16),5/24)-D16))*24,2))</f>
        <v/>
      </c>
      <c r="K16" s="16" t="n"/>
    </row>
    <row r="17" ht="17" customHeight="1">
      <c r="A17" s="11">
        <f>IF($I$3="","",IF(MONTH($I$3+9)=MONTH($I$3),$I$3+9,""))</f>
        <v/>
      </c>
      <c r="B17" s="12">
        <f>IF(A17="","",MID("月火水木金土日",WEEKDAY(A17,2),1))</f>
        <v/>
      </c>
      <c r="C17" s="12" t="n"/>
      <c r="D17" s="13" t="n"/>
      <c r="E17" s="13" t="n"/>
      <c r="F17" s="12" t="n"/>
      <c r="G17" s="14">
        <f>IF(OR(D17="",E17=""),"",ROUND((IF(E17&lt;=D17,E17+1,E17)-D17)*24-N(F17)/60,2))</f>
        <v/>
      </c>
      <c r="H17" s="15">
        <f>IF(G17="","",IF(C17="休日出勤",0,MAX(0,ROUND(G17-$I$4,2))))</f>
        <v/>
      </c>
      <c r="I17" s="14">
        <f>IF(AND(G17&lt;&gt;"",C17="休日出勤"),G17,"")</f>
        <v/>
      </c>
      <c r="J17" s="15">
        <f>IF(G17="","",ROUND((MAX(0,MIN(IF(E17&lt;=D17,E17+1,E17),29/24)-MAX(D17,22/24))+MAX(0,MIN(IF(E17&lt;=D17,E17+1,E17),5/24)-D17))*24,2))</f>
        <v/>
      </c>
      <c r="K17" s="16" t="n"/>
    </row>
    <row r="18" ht="17" customHeight="1">
      <c r="A18" s="11">
        <f>IF($I$3="","",IF(MONTH($I$3+10)=MONTH($I$3),$I$3+10,""))</f>
        <v/>
      </c>
      <c r="B18" s="12">
        <f>IF(A18="","",MID("月火水木金土日",WEEKDAY(A18,2),1))</f>
        <v/>
      </c>
      <c r="C18" s="12" t="n"/>
      <c r="D18" s="13" t="n"/>
      <c r="E18" s="13" t="n"/>
      <c r="F18" s="12" t="n"/>
      <c r="G18" s="14">
        <f>IF(OR(D18="",E18=""),"",ROUND((IF(E18&lt;=D18,E18+1,E18)-D18)*24-N(F18)/60,2))</f>
        <v/>
      </c>
      <c r="H18" s="15">
        <f>IF(G18="","",IF(C18="休日出勤",0,MAX(0,ROUND(G18-$I$4,2))))</f>
        <v/>
      </c>
      <c r="I18" s="14">
        <f>IF(AND(G18&lt;&gt;"",C18="休日出勤"),G18,"")</f>
        <v/>
      </c>
      <c r="J18" s="15">
        <f>IF(G18="","",ROUND((MAX(0,MIN(IF(E18&lt;=D18,E18+1,E18),29/24)-MAX(D18,22/24))+MAX(0,MIN(IF(E18&lt;=D18,E18+1,E18),5/24)-D18))*24,2))</f>
        <v/>
      </c>
      <c r="K18" s="16" t="n"/>
    </row>
    <row r="19" ht="17" customHeight="1">
      <c r="A19" s="11">
        <f>IF($I$3="","",IF(MONTH($I$3+11)=MONTH($I$3),$I$3+11,""))</f>
        <v/>
      </c>
      <c r="B19" s="12">
        <f>IF(A19="","",MID("月火水木金土日",WEEKDAY(A19,2),1))</f>
        <v/>
      </c>
      <c r="C19" s="12" t="n"/>
      <c r="D19" s="13" t="n"/>
      <c r="E19" s="13" t="n"/>
      <c r="F19" s="12" t="n"/>
      <c r="G19" s="14">
        <f>IF(OR(D19="",E19=""),"",ROUND((IF(E19&lt;=D19,E19+1,E19)-D19)*24-N(F19)/60,2))</f>
        <v/>
      </c>
      <c r="H19" s="15">
        <f>IF(G19="","",IF(C19="休日出勤",0,MAX(0,ROUND(G19-$I$4,2))))</f>
        <v/>
      </c>
      <c r="I19" s="14">
        <f>IF(AND(G19&lt;&gt;"",C19="休日出勤"),G19,"")</f>
        <v/>
      </c>
      <c r="J19" s="15">
        <f>IF(G19="","",ROUND((MAX(0,MIN(IF(E19&lt;=D19,E19+1,E19),29/24)-MAX(D19,22/24))+MAX(0,MIN(IF(E19&lt;=D19,E19+1,E19),5/24)-D19))*24,2))</f>
        <v/>
      </c>
      <c r="K19" s="16" t="n"/>
    </row>
    <row r="20" ht="17" customHeight="1">
      <c r="A20" s="11">
        <f>IF($I$3="","",IF(MONTH($I$3+12)=MONTH($I$3),$I$3+12,""))</f>
        <v/>
      </c>
      <c r="B20" s="12">
        <f>IF(A20="","",MID("月火水木金土日",WEEKDAY(A20,2),1))</f>
        <v/>
      </c>
      <c r="C20" s="12" t="n"/>
      <c r="D20" s="13" t="n"/>
      <c r="E20" s="13" t="n"/>
      <c r="F20" s="12" t="n"/>
      <c r="G20" s="14">
        <f>IF(OR(D20="",E20=""),"",ROUND((IF(E20&lt;=D20,E20+1,E20)-D20)*24-N(F20)/60,2))</f>
        <v/>
      </c>
      <c r="H20" s="15">
        <f>IF(G20="","",IF(C20="休日出勤",0,MAX(0,ROUND(G20-$I$4,2))))</f>
        <v/>
      </c>
      <c r="I20" s="14">
        <f>IF(AND(G20&lt;&gt;"",C20="休日出勤"),G20,"")</f>
        <v/>
      </c>
      <c r="J20" s="15">
        <f>IF(G20="","",ROUND((MAX(0,MIN(IF(E20&lt;=D20,E20+1,E20),29/24)-MAX(D20,22/24))+MAX(0,MIN(IF(E20&lt;=D20,E20+1,E20),5/24)-D20))*24,2))</f>
        <v/>
      </c>
      <c r="K20" s="16" t="n"/>
    </row>
    <row r="21" ht="17" customHeight="1">
      <c r="A21" s="11">
        <f>IF($I$3="","",IF(MONTH($I$3+13)=MONTH($I$3),$I$3+13,""))</f>
        <v/>
      </c>
      <c r="B21" s="12">
        <f>IF(A21="","",MID("月火水木金土日",WEEKDAY(A21,2),1))</f>
        <v/>
      </c>
      <c r="C21" s="12" t="n"/>
      <c r="D21" s="13" t="n"/>
      <c r="E21" s="13" t="n"/>
      <c r="F21" s="12" t="n"/>
      <c r="G21" s="14">
        <f>IF(OR(D21="",E21=""),"",ROUND((IF(E21&lt;=D21,E21+1,E21)-D21)*24-N(F21)/60,2))</f>
        <v/>
      </c>
      <c r="H21" s="15">
        <f>IF(G21="","",IF(C21="休日出勤",0,MAX(0,ROUND(G21-$I$4,2))))</f>
        <v/>
      </c>
      <c r="I21" s="14">
        <f>IF(AND(G21&lt;&gt;"",C21="休日出勤"),G21,"")</f>
        <v/>
      </c>
      <c r="J21" s="15">
        <f>IF(G21="","",ROUND((MAX(0,MIN(IF(E21&lt;=D21,E21+1,E21),29/24)-MAX(D21,22/24))+MAX(0,MIN(IF(E21&lt;=D21,E21+1,E21),5/24)-D21))*24,2))</f>
        <v/>
      </c>
      <c r="K21" s="16" t="n"/>
    </row>
    <row r="22" ht="17" customHeight="1">
      <c r="A22" s="11">
        <f>IF($I$3="","",IF(MONTH($I$3+14)=MONTH($I$3),$I$3+14,""))</f>
        <v/>
      </c>
      <c r="B22" s="12">
        <f>IF(A22="","",MID("月火水木金土日",WEEKDAY(A22,2),1))</f>
        <v/>
      </c>
      <c r="C22" s="12" t="n"/>
      <c r="D22" s="13" t="n"/>
      <c r="E22" s="13" t="n"/>
      <c r="F22" s="12" t="n"/>
      <c r="G22" s="14">
        <f>IF(OR(D22="",E22=""),"",ROUND((IF(E22&lt;=D22,E22+1,E22)-D22)*24-N(F22)/60,2))</f>
        <v/>
      </c>
      <c r="H22" s="15">
        <f>IF(G22="","",IF(C22="休日出勤",0,MAX(0,ROUND(G22-$I$4,2))))</f>
        <v/>
      </c>
      <c r="I22" s="14">
        <f>IF(AND(G22&lt;&gt;"",C22="休日出勤"),G22,"")</f>
        <v/>
      </c>
      <c r="J22" s="15">
        <f>IF(G22="","",ROUND((MAX(0,MIN(IF(E22&lt;=D22,E22+1,E22),29/24)-MAX(D22,22/24))+MAX(0,MIN(IF(E22&lt;=D22,E22+1,E22),5/24)-D22))*24,2))</f>
        <v/>
      </c>
      <c r="K22" s="16" t="n"/>
    </row>
    <row r="23" ht="17" customHeight="1">
      <c r="A23" s="11">
        <f>IF($I$3="","",IF(MONTH($I$3+15)=MONTH($I$3),$I$3+15,""))</f>
        <v/>
      </c>
      <c r="B23" s="12">
        <f>IF(A23="","",MID("月火水木金土日",WEEKDAY(A23,2),1))</f>
        <v/>
      </c>
      <c r="C23" s="12" t="n"/>
      <c r="D23" s="13" t="n"/>
      <c r="E23" s="13" t="n"/>
      <c r="F23" s="12" t="n"/>
      <c r="G23" s="14">
        <f>IF(OR(D23="",E23=""),"",ROUND((IF(E23&lt;=D23,E23+1,E23)-D23)*24-N(F23)/60,2))</f>
        <v/>
      </c>
      <c r="H23" s="15">
        <f>IF(G23="","",IF(C23="休日出勤",0,MAX(0,ROUND(G23-$I$4,2))))</f>
        <v/>
      </c>
      <c r="I23" s="14">
        <f>IF(AND(G23&lt;&gt;"",C23="休日出勤"),G23,"")</f>
        <v/>
      </c>
      <c r="J23" s="15">
        <f>IF(G23="","",ROUND((MAX(0,MIN(IF(E23&lt;=D23,E23+1,E23),29/24)-MAX(D23,22/24))+MAX(0,MIN(IF(E23&lt;=D23,E23+1,E23),5/24)-D23))*24,2))</f>
        <v/>
      </c>
      <c r="K23" s="16" t="n"/>
    </row>
    <row r="24" ht="17" customHeight="1">
      <c r="A24" s="11">
        <f>IF($I$3="","",IF(MONTH($I$3+16)=MONTH($I$3),$I$3+16,""))</f>
        <v/>
      </c>
      <c r="B24" s="12">
        <f>IF(A24="","",MID("月火水木金土日",WEEKDAY(A24,2),1))</f>
        <v/>
      </c>
      <c r="C24" s="12" t="n"/>
      <c r="D24" s="13" t="n"/>
      <c r="E24" s="13" t="n"/>
      <c r="F24" s="12" t="n"/>
      <c r="G24" s="14">
        <f>IF(OR(D24="",E24=""),"",ROUND((IF(E24&lt;=D24,E24+1,E24)-D24)*24-N(F24)/60,2))</f>
        <v/>
      </c>
      <c r="H24" s="15">
        <f>IF(G24="","",IF(C24="休日出勤",0,MAX(0,ROUND(G24-$I$4,2))))</f>
        <v/>
      </c>
      <c r="I24" s="14">
        <f>IF(AND(G24&lt;&gt;"",C24="休日出勤"),G24,"")</f>
        <v/>
      </c>
      <c r="J24" s="15">
        <f>IF(G24="","",ROUND((MAX(0,MIN(IF(E24&lt;=D24,E24+1,E24),29/24)-MAX(D24,22/24))+MAX(0,MIN(IF(E24&lt;=D24,E24+1,E24),5/24)-D24))*24,2))</f>
        <v/>
      </c>
      <c r="K24" s="16" t="n"/>
    </row>
    <row r="25" ht="17" customHeight="1">
      <c r="A25" s="11">
        <f>IF($I$3="","",IF(MONTH($I$3+17)=MONTH($I$3),$I$3+17,""))</f>
        <v/>
      </c>
      <c r="B25" s="12">
        <f>IF(A25="","",MID("月火水木金土日",WEEKDAY(A25,2),1))</f>
        <v/>
      </c>
      <c r="C25" s="12" t="n"/>
      <c r="D25" s="13" t="n"/>
      <c r="E25" s="13" t="n"/>
      <c r="F25" s="12" t="n"/>
      <c r="G25" s="14">
        <f>IF(OR(D25="",E25=""),"",ROUND((IF(E25&lt;=D25,E25+1,E25)-D25)*24-N(F25)/60,2))</f>
        <v/>
      </c>
      <c r="H25" s="15">
        <f>IF(G25="","",IF(C25="休日出勤",0,MAX(0,ROUND(G25-$I$4,2))))</f>
        <v/>
      </c>
      <c r="I25" s="14">
        <f>IF(AND(G25&lt;&gt;"",C25="休日出勤"),G25,"")</f>
        <v/>
      </c>
      <c r="J25" s="15">
        <f>IF(G25="","",ROUND((MAX(0,MIN(IF(E25&lt;=D25,E25+1,E25),29/24)-MAX(D25,22/24))+MAX(0,MIN(IF(E25&lt;=D25,E25+1,E25),5/24)-D25))*24,2))</f>
        <v/>
      </c>
      <c r="K25" s="16" t="n"/>
    </row>
    <row r="26" ht="17" customHeight="1">
      <c r="A26" s="11">
        <f>IF($I$3="","",IF(MONTH($I$3+18)=MONTH($I$3),$I$3+18,""))</f>
        <v/>
      </c>
      <c r="B26" s="12">
        <f>IF(A26="","",MID("月火水木金土日",WEEKDAY(A26,2),1))</f>
        <v/>
      </c>
      <c r="C26" s="12" t="n"/>
      <c r="D26" s="13" t="n"/>
      <c r="E26" s="13" t="n"/>
      <c r="F26" s="12" t="n"/>
      <c r="G26" s="14">
        <f>IF(OR(D26="",E26=""),"",ROUND((IF(E26&lt;=D26,E26+1,E26)-D26)*24-N(F26)/60,2))</f>
        <v/>
      </c>
      <c r="H26" s="15">
        <f>IF(G26="","",IF(C26="休日出勤",0,MAX(0,ROUND(G26-$I$4,2))))</f>
        <v/>
      </c>
      <c r="I26" s="14">
        <f>IF(AND(G26&lt;&gt;"",C26="休日出勤"),G26,"")</f>
        <v/>
      </c>
      <c r="J26" s="15">
        <f>IF(G26="","",ROUND((MAX(0,MIN(IF(E26&lt;=D26,E26+1,E26),29/24)-MAX(D26,22/24))+MAX(0,MIN(IF(E26&lt;=D26,E26+1,E26),5/24)-D26))*24,2))</f>
        <v/>
      </c>
      <c r="K26" s="16" t="n"/>
    </row>
    <row r="27" ht="17" customHeight="1">
      <c r="A27" s="11">
        <f>IF($I$3="","",IF(MONTH($I$3+19)=MONTH($I$3),$I$3+19,""))</f>
        <v/>
      </c>
      <c r="B27" s="12">
        <f>IF(A27="","",MID("月火水木金土日",WEEKDAY(A27,2),1))</f>
        <v/>
      </c>
      <c r="C27" s="12" t="n"/>
      <c r="D27" s="13" t="n"/>
      <c r="E27" s="13" t="n"/>
      <c r="F27" s="12" t="n"/>
      <c r="G27" s="14">
        <f>IF(OR(D27="",E27=""),"",ROUND((IF(E27&lt;=D27,E27+1,E27)-D27)*24-N(F27)/60,2))</f>
        <v/>
      </c>
      <c r="H27" s="15">
        <f>IF(G27="","",IF(C27="休日出勤",0,MAX(0,ROUND(G27-$I$4,2))))</f>
        <v/>
      </c>
      <c r="I27" s="14">
        <f>IF(AND(G27&lt;&gt;"",C27="休日出勤"),G27,"")</f>
        <v/>
      </c>
      <c r="J27" s="15">
        <f>IF(G27="","",ROUND((MAX(0,MIN(IF(E27&lt;=D27,E27+1,E27),29/24)-MAX(D27,22/24))+MAX(0,MIN(IF(E27&lt;=D27,E27+1,E27),5/24)-D27))*24,2))</f>
        <v/>
      </c>
      <c r="K27" s="16" t="n"/>
    </row>
    <row r="28" ht="17" customHeight="1">
      <c r="A28" s="11">
        <f>IF($I$3="","",IF(MONTH($I$3+20)=MONTH($I$3),$I$3+20,""))</f>
        <v/>
      </c>
      <c r="B28" s="12">
        <f>IF(A28="","",MID("月火水木金土日",WEEKDAY(A28,2),1))</f>
        <v/>
      </c>
      <c r="C28" s="12" t="n"/>
      <c r="D28" s="13" t="n"/>
      <c r="E28" s="13" t="n"/>
      <c r="F28" s="12" t="n"/>
      <c r="G28" s="14">
        <f>IF(OR(D28="",E28=""),"",ROUND((IF(E28&lt;=D28,E28+1,E28)-D28)*24-N(F28)/60,2))</f>
        <v/>
      </c>
      <c r="H28" s="15">
        <f>IF(G28="","",IF(C28="休日出勤",0,MAX(0,ROUND(G28-$I$4,2))))</f>
        <v/>
      </c>
      <c r="I28" s="14">
        <f>IF(AND(G28&lt;&gt;"",C28="休日出勤"),G28,"")</f>
        <v/>
      </c>
      <c r="J28" s="15">
        <f>IF(G28="","",ROUND((MAX(0,MIN(IF(E28&lt;=D28,E28+1,E28),29/24)-MAX(D28,22/24))+MAX(0,MIN(IF(E28&lt;=D28,E28+1,E28),5/24)-D28))*24,2))</f>
        <v/>
      </c>
      <c r="K28" s="16" t="n"/>
    </row>
    <row r="29" ht="17" customHeight="1">
      <c r="A29" s="11">
        <f>IF($I$3="","",IF(MONTH($I$3+21)=MONTH($I$3),$I$3+21,""))</f>
        <v/>
      </c>
      <c r="B29" s="12">
        <f>IF(A29="","",MID("月火水木金土日",WEEKDAY(A29,2),1))</f>
        <v/>
      </c>
      <c r="C29" s="12" t="n"/>
      <c r="D29" s="13" t="n"/>
      <c r="E29" s="13" t="n"/>
      <c r="F29" s="12" t="n"/>
      <c r="G29" s="14">
        <f>IF(OR(D29="",E29=""),"",ROUND((IF(E29&lt;=D29,E29+1,E29)-D29)*24-N(F29)/60,2))</f>
        <v/>
      </c>
      <c r="H29" s="15">
        <f>IF(G29="","",IF(C29="休日出勤",0,MAX(0,ROUND(G29-$I$4,2))))</f>
        <v/>
      </c>
      <c r="I29" s="14">
        <f>IF(AND(G29&lt;&gt;"",C29="休日出勤"),G29,"")</f>
        <v/>
      </c>
      <c r="J29" s="15">
        <f>IF(G29="","",ROUND((MAX(0,MIN(IF(E29&lt;=D29,E29+1,E29),29/24)-MAX(D29,22/24))+MAX(0,MIN(IF(E29&lt;=D29,E29+1,E29),5/24)-D29))*24,2))</f>
        <v/>
      </c>
      <c r="K29" s="16" t="n"/>
    </row>
    <row r="30" ht="17" customHeight="1">
      <c r="A30" s="11">
        <f>IF($I$3="","",IF(MONTH($I$3+22)=MONTH($I$3),$I$3+22,""))</f>
        <v/>
      </c>
      <c r="B30" s="12">
        <f>IF(A30="","",MID("月火水木金土日",WEEKDAY(A30,2),1))</f>
        <v/>
      </c>
      <c r="C30" s="12" t="n"/>
      <c r="D30" s="13" t="n"/>
      <c r="E30" s="13" t="n"/>
      <c r="F30" s="12" t="n"/>
      <c r="G30" s="14">
        <f>IF(OR(D30="",E30=""),"",ROUND((IF(E30&lt;=D30,E30+1,E30)-D30)*24-N(F30)/60,2))</f>
        <v/>
      </c>
      <c r="H30" s="15">
        <f>IF(G30="","",IF(C30="休日出勤",0,MAX(0,ROUND(G30-$I$4,2))))</f>
        <v/>
      </c>
      <c r="I30" s="14">
        <f>IF(AND(G30&lt;&gt;"",C30="休日出勤"),G30,"")</f>
        <v/>
      </c>
      <c r="J30" s="15">
        <f>IF(G30="","",ROUND((MAX(0,MIN(IF(E30&lt;=D30,E30+1,E30),29/24)-MAX(D30,22/24))+MAX(0,MIN(IF(E30&lt;=D30,E30+1,E30),5/24)-D30))*24,2))</f>
        <v/>
      </c>
      <c r="K30" s="16" t="n"/>
    </row>
    <row r="31" ht="17" customHeight="1">
      <c r="A31" s="11">
        <f>IF($I$3="","",IF(MONTH($I$3+23)=MONTH($I$3),$I$3+23,""))</f>
        <v/>
      </c>
      <c r="B31" s="12">
        <f>IF(A31="","",MID("月火水木金土日",WEEKDAY(A31,2),1))</f>
        <v/>
      </c>
      <c r="C31" s="12" t="n"/>
      <c r="D31" s="13" t="n"/>
      <c r="E31" s="13" t="n"/>
      <c r="F31" s="12" t="n"/>
      <c r="G31" s="14">
        <f>IF(OR(D31="",E31=""),"",ROUND((IF(E31&lt;=D31,E31+1,E31)-D31)*24-N(F31)/60,2))</f>
        <v/>
      </c>
      <c r="H31" s="15">
        <f>IF(G31="","",IF(C31="休日出勤",0,MAX(0,ROUND(G31-$I$4,2))))</f>
        <v/>
      </c>
      <c r="I31" s="14">
        <f>IF(AND(G31&lt;&gt;"",C31="休日出勤"),G31,"")</f>
        <v/>
      </c>
      <c r="J31" s="15">
        <f>IF(G31="","",ROUND((MAX(0,MIN(IF(E31&lt;=D31,E31+1,E31),29/24)-MAX(D31,22/24))+MAX(0,MIN(IF(E31&lt;=D31,E31+1,E31),5/24)-D31))*24,2))</f>
        <v/>
      </c>
      <c r="K31" s="16" t="n"/>
    </row>
    <row r="32" ht="17" customHeight="1">
      <c r="A32" s="11">
        <f>IF($I$3="","",IF(MONTH($I$3+24)=MONTH($I$3),$I$3+24,""))</f>
        <v/>
      </c>
      <c r="B32" s="12">
        <f>IF(A32="","",MID("月火水木金土日",WEEKDAY(A32,2),1))</f>
        <v/>
      </c>
      <c r="C32" s="12" t="n"/>
      <c r="D32" s="13" t="n"/>
      <c r="E32" s="13" t="n"/>
      <c r="F32" s="12" t="n"/>
      <c r="G32" s="14">
        <f>IF(OR(D32="",E32=""),"",ROUND((IF(E32&lt;=D32,E32+1,E32)-D32)*24-N(F32)/60,2))</f>
        <v/>
      </c>
      <c r="H32" s="15">
        <f>IF(G32="","",IF(C32="休日出勤",0,MAX(0,ROUND(G32-$I$4,2))))</f>
        <v/>
      </c>
      <c r="I32" s="14">
        <f>IF(AND(G32&lt;&gt;"",C32="休日出勤"),G32,"")</f>
        <v/>
      </c>
      <c r="J32" s="15">
        <f>IF(G32="","",ROUND((MAX(0,MIN(IF(E32&lt;=D32,E32+1,E32),29/24)-MAX(D32,22/24))+MAX(0,MIN(IF(E32&lt;=D32,E32+1,E32),5/24)-D32))*24,2))</f>
        <v/>
      </c>
      <c r="K32" s="16" t="n"/>
    </row>
    <row r="33" ht="17" customHeight="1">
      <c r="A33" s="11">
        <f>IF($I$3="","",IF(MONTH($I$3+25)=MONTH($I$3),$I$3+25,""))</f>
        <v/>
      </c>
      <c r="B33" s="12">
        <f>IF(A33="","",MID("月火水木金土日",WEEKDAY(A33,2),1))</f>
        <v/>
      </c>
      <c r="C33" s="12" t="n"/>
      <c r="D33" s="13" t="n"/>
      <c r="E33" s="13" t="n"/>
      <c r="F33" s="12" t="n"/>
      <c r="G33" s="14">
        <f>IF(OR(D33="",E33=""),"",ROUND((IF(E33&lt;=D33,E33+1,E33)-D33)*24-N(F33)/60,2))</f>
        <v/>
      </c>
      <c r="H33" s="15">
        <f>IF(G33="","",IF(C33="休日出勤",0,MAX(0,ROUND(G33-$I$4,2))))</f>
        <v/>
      </c>
      <c r="I33" s="14">
        <f>IF(AND(G33&lt;&gt;"",C33="休日出勤"),G33,"")</f>
        <v/>
      </c>
      <c r="J33" s="15">
        <f>IF(G33="","",ROUND((MAX(0,MIN(IF(E33&lt;=D33,E33+1,E33),29/24)-MAX(D33,22/24))+MAX(0,MIN(IF(E33&lt;=D33,E33+1,E33),5/24)-D33))*24,2))</f>
        <v/>
      </c>
      <c r="K33" s="16" t="n"/>
    </row>
    <row r="34" ht="17" customHeight="1">
      <c r="A34" s="11">
        <f>IF($I$3="","",IF(MONTH($I$3+26)=MONTH($I$3),$I$3+26,""))</f>
        <v/>
      </c>
      <c r="B34" s="12">
        <f>IF(A34="","",MID("月火水木金土日",WEEKDAY(A34,2),1))</f>
        <v/>
      </c>
      <c r="C34" s="12" t="n"/>
      <c r="D34" s="13" t="n"/>
      <c r="E34" s="13" t="n"/>
      <c r="F34" s="12" t="n"/>
      <c r="G34" s="14">
        <f>IF(OR(D34="",E34=""),"",ROUND((IF(E34&lt;=D34,E34+1,E34)-D34)*24-N(F34)/60,2))</f>
        <v/>
      </c>
      <c r="H34" s="15">
        <f>IF(G34="","",IF(C34="休日出勤",0,MAX(0,ROUND(G34-$I$4,2))))</f>
        <v/>
      </c>
      <c r="I34" s="14">
        <f>IF(AND(G34&lt;&gt;"",C34="休日出勤"),G34,"")</f>
        <v/>
      </c>
      <c r="J34" s="15">
        <f>IF(G34="","",ROUND((MAX(0,MIN(IF(E34&lt;=D34,E34+1,E34),29/24)-MAX(D34,22/24))+MAX(0,MIN(IF(E34&lt;=D34,E34+1,E34),5/24)-D34))*24,2))</f>
        <v/>
      </c>
      <c r="K34" s="16" t="n"/>
    </row>
    <row r="35" ht="17" customHeight="1">
      <c r="A35" s="11">
        <f>IF($I$3="","",IF(MONTH($I$3+27)=MONTH($I$3),$I$3+27,""))</f>
        <v/>
      </c>
      <c r="B35" s="12">
        <f>IF(A35="","",MID("月火水木金土日",WEEKDAY(A35,2),1))</f>
        <v/>
      </c>
      <c r="C35" s="12" t="n"/>
      <c r="D35" s="13" t="n"/>
      <c r="E35" s="13" t="n"/>
      <c r="F35" s="12" t="n"/>
      <c r="G35" s="14">
        <f>IF(OR(D35="",E35=""),"",ROUND((IF(E35&lt;=D35,E35+1,E35)-D35)*24-N(F35)/60,2))</f>
        <v/>
      </c>
      <c r="H35" s="15">
        <f>IF(G35="","",IF(C35="休日出勤",0,MAX(0,ROUND(G35-$I$4,2))))</f>
        <v/>
      </c>
      <c r="I35" s="14">
        <f>IF(AND(G35&lt;&gt;"",C35="休日出勤"),G35,"")</f>
        <v/>
      </c>
      <c r="J35" s="15">
        <f>IF(G35="","",ROUND((MAX(0,MIN(IF(E35&lt;=D35,E35+1,E35),29/24)-MAX(D35,22/24))+MAX(0,MIN(IF(E35&lt;=D35,E35+1,E35),5/24)-D35))*24,2))</f>
        <v/>
      </c>
      <c r="K35" s="16" t="n"/>
    </row>
    <row r="36" ht="17" customHeight="1">
      <c r="A36" s="11">
        <f>IF($I$3="","",IF(MONTH($I$3+28)=MONTH($I$3),$I$3+28,""))</f>
        <v/>
      </c>
      <c r="B36" s="12">
        <f>IF(A36="","",MID("月火水木金土日",WEEKDAY(A36,2),1))</f>
        <v/>
      </c>
      <c r="C36" s="12" t="n"/>
      <c r="D36" s="13" t="n"/>
      <c r="E36" s="13" t="n"/>
      <c r="F36" s="12" t="n"/>
      <c r="G36" s="14">
        <f>IF(OR(D36="",E36=""),"",ROUND((IF(E36&lt;=D36,E36+1,E36)-D36)*24-N(F36)/60,2))</f>
        <v/>
      </c>
      <c r="H36" s="15">
        <f>IF(G36="","",IF(C36="休日出勤",0,MAX(0,ROUND(G36-$I$4,2))))</f>
        <v/>
      </c>
      <c r="I36" s="14">
        <f>IF(AND(G36&lt;&gt;"",C36="休日出勤"),G36,"")</f>
        <v/>
      </c>
      <c r="J36" s="15">
        <f>IF(G36="","",ROUND((MAX(0,MIN(IF(E36&lt;=D36,E36+1,E36),29/24)-MAX(D36,22/24))+MAX(0,MIN(IF(E36&lt;=D36,E36+1,E36),5/24)-D36))*24,2))</f>
        <v/>
      </c>
      <c r="K36" s="16" t="n"/>
    </row>
    <row r="37" ht="17" customHeight="1">
      <c r="A37" s="11">
        <f>IF($I$3="","",IF(MONTH($I$3+29)=MONTH($I$3),$I$3+29,""))</f>
        <v/>
      </c>
      <c r="B37" s="12">
        <f>IF(A37="","",MID("月火水木金土日",WEEKDAY(A37,2),1))</f>
        <v/>
      </c>
      <c r="C37" s="12" t="n"/>
      <c r="D37" s="13" t="n"/>
      <c r="E37" s="13" t="n"/>
      <c r="F37" s="12" t="n"/>
      <c r="G37" s="14">
        <f>IF(OR(D37="",E37=""),"",ROUND((IF(E37&lt;=D37,E37+1,E37)-D37)*24-N(F37)/60,2))</f>
        <v/>
      </c>
      <c r="H37" s="15">
        <f>IF(G37="","",IF(C37="休日出勤",0,MAX(0,ROUND(G37-$I$4,2))))</f>
        <v/>
      </c>
      <c r="I37" s="14">
        <f>IF(AND(G37&lt;&gt;"",C37="休日出勤"),G37,"")</f>
        <v/>
      </c>
      <c r="J37" s="15">
        <f>IF(G37="","",ROUND((MAX(0,MIN(IF(E37&lt;=D37,E37+1,E37),29/24)-MAX(D37,22/24))+MAX(0,MIN(IF(E37&lt;=D37,E37+1,E37),5/24)-D37))*24,2))</f>
        <v/>
      </c>
      <c r="K37" s="16" t="n"/>
    </row>
    <row r="38" ht="17" customHeight="1">
      <c r="A38" s="11">
        <f>IF($I$3="","",IF(MONTH($I$3+30)=MONTH($I$3),$I$3+30,""))</f>
        <v/>
      </c>
      <c r="B38" s="12">
        <f>IF(A38="","",MID("月火水木金土日",WEEKDAY(A38,2),1))</f>
        <v/>
      </c>
      <c r="C38" s="12" t="n"/>
      <c r="D38" s="13" t="n"/>
      <c r="E38" s="13" t="n"/>
      <c r="F38" s="12" t="n"/>
      <c r="G38" s="14">
        <f>IF(OR(D38="",E38=""),"",ROUND((IF(E38&lt;=D38,E38+1,E38)-D38)*24-N(F38)/60,2))</f>
        <v/>
      </c>
      <c r="H38" s="15">
        <f>IF(G38="","",IF(C38="休日出勤",0,MAX(0,ROUND(G38-$I$4,2))))</f>
        <v/>
      </c>
      <c r="I38" s="14">
        <f>IF(AND(G38&lt;&gt;"",C38="休日出勤"),G38,"")</f>
        <v/>
      </c>
      <c r="J38" s="15">
        <f>IF(G38="","",ROUND((MAX(0,MIN(IF(E38&lt;=D38,E38+1,E38),29/24)-MAX(D38,22/24))+MAX(0,MIN(IF(E38&lt;=D38,E38+1,E38),5/24)-D38))*24,2))</f>
        <v/>
      </c>
      <c r="K38" s="16" t="n"/>
    </row>
    <row r="40">
      <c r="A40" s="10" t="inlineStr">
        <is>
          <t>労働日数</t>
        </is>
      </c>
      <c r="B40" s="10" t="n"/>
      <c r="C40" s="10" t="inlineStr">
        <is>
          <t>労働時間数</t>
        </is>
      </c>
      <c r="D40" s="10" t="n"/>
      <c r="E40" s="10" t="inlineStr">
        <is>
          <t>時間外</t>
        </is>
      </c>
      <c r="F40" s="10" t="n"/>
      <c r="G40" s="10" t="inlineStr">
        <is>
          <t>休日労働</t>
        </is>
      </c>
      <c r="H40" s="10" t="n"/>
      <c r="I40" s="10" t="inlineStr">
        <is>
          <t>深夜</t>
        </is>
      </c>
      <c r="J40" s="10" t="n"/>
      <c r="K40" s="10" t="inlineStr">
        <is>
          <t>有休・欠勤</t>
        </is>
      </c>
    </row>
    <row r="41" ht="22" customHeight="1">
      <c r="A41" s="17">
        <f>COUNTIF(C8:C38,"出勤")+COUNTIF(C8:C38,"休日出勤")</f>
        <v/>
      </c>
      <c r="B41" s="17" t="n"/>
      <c r="C41" s="18">
        <f>SUM(G8:G38)</f>
        <v/>
      </c>
      <c r="D41" s="18" t="n"/>
      <c r="E41" s="18">
        <f>SUM(H8:H38)</f>
        <v/>
      </c>
      <c r="F41" s="18" t="n"/>
      <c r="G41" s="18">
        <f>SUM(I8:I38)</f>
        <v/>
      </c>
      <c r="H41" s="18" t="n"/>
      <c r="I41" s="18">
        <f>SUM(J8:J38)</f>
        <v/>
      </c>
      <c r="J41" s="18" t="n"/>
      <c r="K41" s="12">
        <f>IF(COUNTA(C8:C38)=0,"","有休 "&amp;COUNTIF(C8:C38,"有休")&amp;"日・欠勤 "&amp;COUNTIF(C8:C38,"欠勤")&amp;"日")</f>
        <v/>
      </c>
    </row>
    <row r="43" ht="22" customHeight="1">
      <c r="A43" s="3" t="inlineStr">
        <is>
          <t>本人の確認</t>
        </is>
      </c>
      <c r="B43" s="3" t="n"/>
      <c r="C43" s="19" t="n"/>
      <c r="D43" s="19" t="n"/>
      <c r="E43" s="3" t="inlineStr">
        <is>
          <t>事業主の確認</t>
        </is>
      </c>
      <c r="F43" s="3" t="n"/>
      <c r="G43" s="19" t="n"/>
      <c r="H43" s="19" t="n"/>
      <c r="I43" s="3" t="inlineStr">
        <is>
          <t>確認日</t>
        </is>
      </c>
      <c r="J43" s="12" t="n"/>
      <c r="K43" s="12" t="n"/>
    </row>
    <row r="45" ht="46" customHeight="1">
      <c r="A45" s="20" t="inlineStr">
        <is>
          <t>実働＝終業−始業−休憩（日をまたぐ時は翌日の終業まで）。時間外＝1日の所定の時間を超えた分（休日出勤の日は数えない）。休日労働＝区分が「休日出勤」の日の実働。深夜＝22時〜翌5時にかかった時間（休憩を深夜にとった時は手で直す）。週40時間を超えた分は、この表とは別に数えます。出勤簿は5年（当分の間は3年）保存します。</t>
        </is>
      </c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0" t="n"/>
    </row>
  </sheetData>
  <mergeCells count="28">
    <mergeCell ref="E43:F43"/>
    <mergeCell ref="G43:H43"/>
    <mergeCell ref="B1:J1"/>
    <mergeCell ref="I3:K3"/>
    <mergeCell ref="A45:K45"/>
    <mergeCell ref="C3:F3"/>
    <mergeCell ref="A41:B41"/>
    <mergeCell ref="C41:D41"/>
    <mergeCell ref="I41:J41"/>
    <mergeCell ref="C40:D40"/>
    <mergeCell ref="E40:F40"/>
    <mergeCell ref="A3:B3"/>
    <mergeCell ref="G3:H3"/>
    <mergeCell ref="C43:D43"/>
    <mergeCell ref="J4:K4"/>
    <mergeCell ref="C4:F4"/>
    <mergeCell ref="A5:B5"/>
    <mergeCell ref="A4:B4"/>
    <mergeCell ref="G4:H4"/>
    <mergeCell ref="J43:K43"/>
    <mergeCell ref="C5:K5"/>
    <mergeCell ref="A43:B43"/>
    <mergeCell ref="E41:F41"/>
    <mergeCell ref="G41:H41"/>
    <mergeCell ref="A40:B40"/>
    <mergeCell ref="G40:H40"/>
    <mergeCell ref="I40:J40"/>
    <mergeCell ref="B2:J2"/>
  </mergeCells>
  <dataValidations count="1">
    <dataValidation sqref="C8:C38" showDropDown="0" showInputMessage="0" showErrorMessage="0" allowBlank="1" error="一覧から選ぶか、空欄のままにしてください。" type="list" errorStyle="warning">
      <formula1>"出勤,休日出勤,休み,有休,欠勤,特別休暇"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&amp;K808080無料のひな形と書き方：moekikozawa.com/apps/chingin-daicho/shukkinbo-template/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5" customWidth="1" min="2" max="2"/>
    <col width="10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22" customWidth="1" min="11" max="11"/>
  </cols>
  <sheetData>
    <row r="1" ht="30" customHeight="1">
      <c r="B1" s="1" t="inlineStr">
        <is>
          <t>出　勤　簿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21" t="inlineStr">
        <is>
          <t>記入例</t>
        </is>
      </c>
    </row>
    <row r="2">
      <c r="B2" s="2" t="inlineStr">
        <is>
          <t>1人1か月・始業と終業・休憩・実働・時間外・休日労働・深夜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 ht="20" customHeight="1">
      <c r="A3" s="3" t="inlineStr">
        <is>
          <t>事業所</t>
        </is>
      </c>
      <c r="B3" s="3" t="n"/>
      <c r="C3" s="22" t="inlineStr">
        <is>
          <t>◯◯食堂</t>
        </is>
      </c>
      <c r="D3" s="22" t="n"/>
      <c r="E3" s="22" t="n"/>
      <c r="F3" s="22" t="n"/>
      <c r="G3" s="3" t="inlineStr">
        <is>
          <t>年月（1日）</t>
        </is>
      </c>
      <c r="H3" s="3" t="n"/>
      <c r="I3" s="23" t="n">
        <v>46296</v>
      </c>
      <c r="J3" s="23" t="n"/>
      <c r="K3" s="23" t="n"/>
    </row>
    <row r="4" ht="20" customHeight="1">
      <c r="A4" s="3" t="inlineStr">
        <is>
          <t>氏名</t>
        </is>
      </c>
      <c r="B4" s="3" t="n"/>
      <c r="C4" s="24" t="inlineStr">
        <is>
          <t>◯◯ ◯◯</t>
        </is>
      </c>
      <c r="D4" s="24" t="n"/>
      <c r="E4" s="24" t="n"/>
      <c r="F4" s="24" t="n"/>
      <c r="G4" s="3" t="inlineStr">
        <is>
          <t>1日の所定</t>
        </is>
      </c>
      <c r="H4" s="3" t="n"/>
      <c r="I4" s="25" t="n">
        <v>8</v>
      </c>
      <c r="J4" s="8" t="inlineStr">
        <is>
          <t>← 時間外の計算に使う</t>
        </is>
      </c>
      <c r="K4" s="8" t="n"/>
    </row>
    <row r="5" ht="20" customHeight="1">
      <c r="A5" s="3" t="inlineStr">
        <is>
          <t>業務の種類</t>
        </is>
      </c>
      <c r="B5" s="3" t="n"/>
      <c r="C5" s="26" t="inlineStr">
        <is>
          <t>調理・接客（正社員）</t>
        </is>
      </c>
      <c r="D5" s="26" t="n"/>
      <c r="E5" s="26" t="n"/>
      <c r="F5" s="26" t="n"/>
      <c r="G5" s="26" t="n"/>
      <c r="H5" s="26" t="n"/>
      <c r="I5" s="26" t="n"/>
      <c r="J5" s="26" t="n"/>
      <c r="K5" s="26" t="n"/>
    </row>
    <row r="7" ht="22" customHeight="1">
      <c r="A7" s="10" t="inlineStr">
        <is>
          <t>日付</t>
        </is>
      </c>
      <c r="B7" s="10" t="inlineStr">
        <is>
          <t>曜日</t>
        </is>
      </c>
      <c r="C7" s="10" t="inlineStr">
        <is>
          <t>区分</t>
        </is>
      </c>
      <c r="D7" s="10" t="inlineStr">
        <is>
          <t>始業</t>
        </is>
      </c>
      <c r="E7" s="10" t="inlineStr">
        <is>
          <t>終業</t>
        </is>
      </c>
      <c r="F7" s="10" t="inlineStr">
        <is>
          <t>休憩(分)</t>
        </is>
      </c>
      <c r="G7" s="10" t="inlineStr">
        <is>
          <t>実働</t>
        </is>
      </c>
      <c r="H7" s="10" t="inlineStr">
        <is>
          <t>時間外</t>
        </is>
      </c>
      <c r="I7" s="10" t="inlineStr">
        <is>
          <t>休日労働</t>
        </is>
      </c>
      <c r="J7" s="10" t="inlineStr">
        <is>
          <t>深夜</t>
        </is>
      </c>
      <c r="K7" s="10" t="inlineStr">
        <is>
          <t>備考</t>
        </is>
      </c>
    </row>
    <row r="8" ht="17" customHeight="1">
      <c r="A8" s="11">
        <f>IF($I$3="","",IF(MONTH($I$3+0)=MONTH($I$3),$I$3+0,""))</f>
        <v/>
      </c>
      <c r="B8" s="12">
        <f>IF(A8="","",MID("月火水木金土日",WEEKDAY(A8,2),1))</f>
        <v/>
      </c>
      <c r="C8" s="27" t="inlineStr">
        <is>
          <t>出勤</t>
        </is>
      </c>
      <c r="D8" s="28" t="n">
        <v>0.375</v>
      </c>
      <c r="E8" s="28" t="n">
        <v>0.75</v>
      </c>
      <c r="F8" s="27" t="n">
        <v>60</v>
      </c>
      <c r="G8" s="14">
        <f>IF(OR(D8="",E8=""),"",ROUND((IF(E8&lt;=D8,E8+1,E8)-D8)*24-N(F8)/60,2))</f>
        <v/>
      </c>
      <c r="H8" s="15">
        <f>IF(G8="","",IF(C8="休日出勤",0,MAX(0,ROUND(G8-$I$4,2))))</f>
        <v/>
      </c>
      <c r="I8" s="14">
        <f>IF(AND(G8&lt;&gt;"",C8="休日出勤"),G8,"")</f>
        <v/>
      </c>
      <c r="J8" s="15">
        <f>IF(G8="","",ROUND((MAX(0,MIN(IF(E8&lt;=D8,E8+1,E8),29/24)-MAX(D8,22/24))+MAX(0,MIN(IF(E8&lt;=D8,E8+1,E8),5/24)-D8))*24,2))</f>
        <v/>
      </c>
      <c r="K8" s="29" t="n"/>
    </row>
    <row r="9" ht="17" customHeight="1">
      <c r="A9" s="11">
        <f>IF($I$3="","",IF(MONTH($I$3+1)=MONTH($I$3),$I$3+1,""))</f>
        <v/>
      </c>
      <c r="B9" s="12">
        <f>IF(A9="","",MID("月火水木金土日",WEEKDAY(A9,2),1))</f>
        <v/>
      </c>
      <c r="C9" s="27" t="inlineStr">
        <is>
          <t>出勤</t>
        </is>
      </c>
      <c r="D9" s="28" t="n">
        <v>0.375</v>
      </c>
      <c r="E9" s="28" t="n">
        <v>0.75</v>
      </c>
      <c r="F9" s="27" t="n">
        <v>60</v>
      </c>
      <c r="G9" s="14">
        <f>IF(OR(D9="",E9=""),"",ROUND((IF(E9&lt;=D9,E9+1,E9)-D9)*24-N(F9)/60,2))</f>
        <v/>
      </c>
      <c r="H9" s="15">
        <f>IF(G9="","",IF(C9="休日出勤",0,MAX(0,ROUND(G9-$I$4,2))))</f>
        <v/>
      </c>
      <c r="I9" s="14">
        <f>IF(AND(G9&lt;&gt;"",C9="休日出勤"),G9,"")</f>
        <v/>
      </c>
      <c r="J9" s="15">
        <f>IF(G9="","",ROUND((MAX(0,MIN(IF(E9&lt;=D9,E9+1,E9),29/24)-MAX(D9,22/24))+MAX(0,MIN(IF(E9&lt;=D9,E9+1,E9),5/24)-D9))*24,2))</f>
        <v/>
      </c>
      <c r="K9" s="29" t="n"/>
    </row>
    <row r="10" ht="17" customHeight="1">
      <c r="A10" s="11">
        <f>IF($I$3="","",IF(MONTH($I$3+2)=MONTH($I$3),$I$3+2,""))</f>
        <v/>
      </c>
      <c r="B10" s="12">
        <f>IF(A10="","",MID("月火水木金土日",WEEKDAY(A10,2),1))</f>
        <v/>
      </c>
      <c r="C10" s="27" t="inlineStr">
        <is>
          <t>休み</t>
        </is>
      </c>
      <c r="D10" s="28" t="n"/>
      <c r="E10" s="28" t="n"/>
      <c r="F10" s="27" t="n"/>
      <c r="G10" s="14">
        <f>IF(OR(D10="",E10=""),"",ROUND((IF(E10&lt;=D10,E10+1,E10)-D10)*24-N(F10)/60,2))</f>
        <v/>
      </c>
      <c r="H10" s="15">
        <f>IF(G10="","",IF(C10="休日出勤",0,MAX(0,ROUND(G10-$I$4,2))))</f>
        <v/>
      </c>
      <c r="I10" s="14">
        <f>IF(AND(G10&lt;&gt;"",C10="休日出勤"),G10,"")</f>
        <v/>
      </c>
      <c r="J10" s="15">
        <f>IF(G10="","",ROUND((MAX(0,MIN(IF(E10&lt;=D10,E10+1,E10),29/24)-MAX(D10,22/24))+MAX(0,MIN(IF(E10&lt;=D10,E10+1,E10),5/24)-D10))*24,2))</f>
        <v/>
      </c>
      <c r="K10" s="29" t="n"/>
    </row>
    <row r="11" ht="17" customHeight="1">
      <c r="A11" s="11">
        <f>IF($I$3="","",IF(MONTH($I$3+3)=MONTH($I$3),$I$3+3,""))</f>
        <v/>
      </c>
      <c r="B11" s="12">
        <f>IF(A11="","",MID("月火水木金土日",WEEKDAY(A11,2),1))</f>
        <v/>
      </c>
      <c r="C11" s="27" t="inlineStr">
        <is>
          <t>休み</t>
        </is>
      </c>
      <c r="D11" s="28" t="n"/>
      <c r="E11" s="28" t="n"/>
      <c r="F11" s="27" t="n"/>
      <c r="G11" s="14">
        <f>IF(OR(D11="",E11=""),"",ROUND((IF(E11&lt;=D11,E11+1,E11)-D11)*24-N(F11)/60,2))</f>
        <v/>
      </c>
      <c r="H11" s="15">
        <f>IF(G11="","",IF(C11="休日出勤",0,MAX(0,ROUND(G11-$I$4,2))))</f>
        <v/>
      </c>
      <c r="I11" s="14">
        <f>IF(AND(G11&lt;&gt;"",C11="休日出勤"),G11,"")</f>
        <v/>
      </c>
      <c r="J11" s="15">
        <f>IF(G11="","",ROUND((MAX(0,MIN(IF(E11&lt;=D11,E11+1,E11),29/24)-MAX(D11,22/24))+MAX(0,MIN(IF(E11&lt;=D11,E11+1,E11),5/24)-D11))*24,2))</f>
        <v/>
      </c>
      <c r="K11" s="29" t="n"/>
    </row>
    <row r="12" ht="17" customHeight="1">
      <c r="A12" s="11">
        <f>IF($I$3="","",IF(MONTH($I$3+4)=MONTH($I$3),$I$3+4,""))</f>
        <v/>
      </c>
      <c r="B12" s="12">
        <f>IF(A12="","",MID("月火水木金土日",WEEKDAY(A12,2),1))</f>
        <v/>
      </c>
      <c r="C12" s="27" t="inlineStr">
        <is>
          <t>出勤</t>
        </is>
      </c>
      <c r="D12" s="28" t="n">
        <v>0.375</v>
      </c>
      <c r="E12" s="28" t="n">
        <v>0.75</v>
      </c>
      <c r="F12" s="27" t="n">
        <v>60</v>
      </c>
      <c r="G12" s="14">
        <f>IF(OR(D12="",E12=""),"",ROUND((IF(E12&lt;=D12,E12+1,E12)-D12)*24-N(F12)/60,2))</f>
        <v/>
      </c>
      <c r="H12" s="15">
        <f>IF(G12="","",IF(C12="休日出勤",0,MAX(0,ROUND(G12-$I$4,2))))</f>
        <v/>
      </c>
      <c r="I12" s="14">
        <f>IF(AND(G12&lt;&gt;"",C12="休日出勤"),G12,"")</f>
        <v/>
      </c>
      <c r="J12" s="15">
        <f>IF(G12="","",ROUND((MAX(0,MIN(IF(E12&lt;=D12,E12+1,E12),29/24)-MAX(D12,22/24))+MAX(0,MIN(IF(E12&lt;=D12,E12+1,E12),5/24)-D12))*24,2))</f>
        <v/>
      </c>
      <c r="K12" s="29" t="n"/>
    </row>
    <row r="13" ht="17" customHeight="1">
      <c r="A13" s="11">
        <f>IF($I$3="","",IF(MONTH($I$3+5)=MONTH($I$3),$I$3+5,""))</f>
        <v/>
      </c>
      <c r="B13" s="12">
        <f>IF(A13="","",MID("月火水木金土日",WEEKDAY(A13,2),1))</f>
        <v/>
      </c>
      <c r="C13" s="27" t="inlineStr">
        <is>
          <t>出勤</t>
        </is>
      </c>
      <c r="D13" s="28" t="n">
        <v>0.375</v>
      </c>
      <c r="E13" s="28" t="n">
        <v>0.75</v>
      </c>
      <c r="F13" s="27" t="n">
        <v>60</v>
      </c>
      <c r="G13" s="14">
        <f>IF(OR(D13="",E13=""),"",ROUND((IF(E13&lt;=D13,E13+1,E13)-D13)*24-N(F13)/60,2))</f>
        <v/>
      </c>
      <c r="H13" s="15">
        <f>IF(G13="","",IF(C13="休日出勤",0,MAX(0,ROUND(G13-$I$4,2))))</f>
        <v/>
      </c>
      <c r="I13" s="14">
        <f>IF(AND(G13&lt;&gt;"",C13="休日出勤"),G13,"")</f>
        <v/>
      </c>
      <c r="J13" s="15">
        <f>IF(G13="","",ROUND((MAX(0,MIN(IF(E13&lt;=D13,E13+1,E13),29/24)-MAX(D13,22/24))+MAX(0,MIN(IF(E13&lt;=D13,E13+1,E13),5/24)-D13))*24,2))</f>
        <v/>
      </c>
      <c r="K13" s="29" t="n"/>
    </row>
    <row r="14" ht="17" customHeight="1">
      <c r="A14" s="11">
        <f>IF($I$3="","",IF(MONTH($I$3+6)=MONTH($I$3),$I$3+6,""))</f>
        <v/>
      </c>
      <c r="B14" s="12">
        <f>IF(A14="","",MID("月火水木金土日",WEEKDAY(A14,2),1))</f>
        <v/>
      </c>
      <c r="C14" s="27" t="inlineStr">
        <is>
          <t>出勤</t>
        </is>
      </c>
      <c r="D14" s="28" t="n">
        <v>0.375</v>
      </c>
      <c r="E14" s="28" t="n">
        <v>0.8125</v>
      </c>
      <c r="F14" s="27" t="n">
        <v>60</v>
      </c>
      <c r="G14" s="14">
        <f>IF(OR(D14="",E14=""),"",ROUND((IF(E14&lt;=D14,E14+1,E14)-D14)*24-N(F14)/60,2))</f>
        <v/>
      </c>
      <c r="H14" s="15">
        <f>IF(G14="","",IF(C14="休日出勤",0,MAX(0,ROUND(G14-$I$4,2))))</f>
        <v/>
      </c>
      <c r="I14" s="14">
        <f>IF(AND(G14&lt;&gt;"",C14="休日出勤"),G14,"")</f>
        <v/>
      </c>
      <c r="J14" s="15">
        <f>IF(G14="","",ROUND((MAX(0,MIN(IF(E14&lt;=D14,E14+1,E14),29/24)-MAX(D14,22/24))+MAX(0,MIN(IF(E14&lt;=D14,E14+1,E14),5/24)-D14))*24,2))</f>
        <v/>
      </c>
      <c r="K14" s="29" t="inlineStr">
        <is>
          <t>仕込みの応援</t>
        </is>
      </c>
    </row>
    <row r="15" ht="17" customHeight="1">
      <c r="A15" s="11">
        <f>IF($I$3="","",IF(MONTH($I$3+7)=MONTH($I$3),$I$3+7,""))</f>
        <v/>
      </c>
      <c r="B15" s="12">
        <f>IF(A15="","",MID("月火水木金土日",WEEKDAY(A15,2),1))</f>
        <v/>
      </c>
      <c r="C15" s="27" t="inlineStr">
        <is>
          <t>出勤</t>
        </is>
      </c>
      <c r="D15" s="28" t="n">
        <v>0.375</v>
      </c>
      <c r="E15" s="28" t="n">
        <v>0.75</v>
      </c>
      <c r="F15" s="27" t="n">
        <v>60</v>
      </c>
      <c r="G15" s="14">
        <f>IF(OR(D15="",E15=""),"",ROUND((IF(E15&lt;=D15,E15+1,E15)-D15)*24-N(F15)/60,2))</f>
        <v/>
      </c>
      <c r="H15" s="15">
        <f>IF(G15="","",IF(C15="休日出勤",0,MAX(0,ROUND(G15-$I$4,2))))</f>
        <v/>
      </c>
      <c r="I15" s="14">
        <f>IF(AND(G15&lt;&gt;"",C15="休日出勤"),G15,"")</f>
        <v/>
      </c>
      <c r="J15" s="15">
        <f>IF(G15="","",ROUND((MAX(0,MIN(IF(E15&lt;=D15,E15+1,E15),29/24)-MAX(D15,22/24))+MAX(0,MIN(IF(E15&lt;=D15,E15+1,E15),5/24)-D15))*24,2))</f>
        <v/>
      </c>
      <c r="K15" s="29" t="n"/>
    </row>
    <row r="16" ht="17" customHeight="1">
      <c r="A16" s="11">
        <f>IF($I$3="","",IF(MONTH($I$3+8)=MONTH($I$3),$I$3+8,""))</f>
        <v/>
      </c>
      <c r="B16" s="12">
        <f>IF(A16="","",MID("月火水木金土日",WEEKDAY(A16,2),1))</f>
        <v/>
      </c>
      <c r="C16" s="27" t="inlineStr">
        <is>
          <t>出勤</t>
        </is>
      </c>
      <c r="D16" s="28" t="n">
        <v>0.375</v>
      </c>
      <c r="E16" s="28" t="n">
        <v>0.75</v>
      </c>
      <c r="F16" s="27" t="n">
        <v>60</v>
      </c>
      <c r="G16" s="14">
        <f>IF(OR(D16="",E16=""),"",ROUND((IF(E16&lt;=D16,E16+1,E16)-D16)*24-N(F16)/60,2))</f>
        <v/>
      </c>
      <c r="H16" s="15">
        <f>IF(G16="","",IF(C16="休日出勤",0,MAX(0,ROUND(G16-$I$4,2))))</f>
        <v/>
      </c>
      <c r="I16" s="14">
        <f>IF(AND(G16&lt;&gt;"",C16="休日出勤"),G16,"")</f>
        <v/>
      </c>
      <c r="J16" s="15">
        <f>IF(G16="","",ROUND((MAX(0,MIN(IF(E16&lt;=D16,E16+1,E16),29/24)-MAX(D16,22/24))+MAX(0,MIN(IF(E16&lt;=D16,E16+1,E16),5/24)-D16))*24,2))</f>
        <v/>
      </c>
      <c r="K16" s="29" t="n"/>
    </row>
    <row r="17" ht="17" customHeight="1">
      <c r="A17" s="11">
        <f>IF($I$3="","",IF(MONTH($I$3+9)=MONTH($I$3),$I$3+9,""))</f>
        <v/>
      </c>
      <c r="B17" s="12">
        <f>IF(A17="","",MID("月火水木金土日",WEEKDAY(A17,2),1))</f>
        <v/>
      </c>
      <c r="C17" s="27" t="inlineStr">
        <is>
          <t>休み</t>
        </is>
      </c>
      <c r="D17" s="28" t="n"/>
      <c r="E17" s="28" t="n"/>
      <c r="F17" s="27" t="n"/>
      <c r="G17" s="14">
        <f>IF(OR(D17="",E17=""),"",ROUND((IF(E17&lt;=D17,E17+1,E17)-D17)*24-N(F17)/60,2))</f>
        <v/>
      </c>
      <c r="H17" s="15">
        <f>IF(G17="","",IF(C17="休日出勤",0,MAX(0,ROUND(G17-$I$4,2))))</f>
        <v/>
      </c>
      <c r="I17" s="14">
        <f>IF(AND(G17&lt;&gt;"",C17="休日出勤"),G17,"")</f>
        <v/>
      </c>
      <c r="J17" s="15">
        <f>IF(G17="","",ROUND((MAX(0,MIN(IF(E17&lt;=D17,E17+1,E17),29/24)-MAX(D17,22/24))+MAX(0,MIN(IF(E17&lt;=D17,E17+1,E17),5/24)-D17))*24,2))</f>
        <v/>
      </c>
      <c r="K17" s="29" t="n"/>
    </row>
    <row r="18" ht="17" customHeight="1">
      <c r="A18" s="11">
        <f>IF($I$3="","",IF(MONTH($I$3+10)=MONTH($I$3),$I$3+10,""))</f>
        <v/>
      </c>
      <c r="B18" s="12">
        <f>IF(A18="","",MID("月火水木金土日",WEEKDAY(A18,2),1))</f>
        <v/>
      </c>
      <c r="C18" s="27" t="inlineStr">
        <is>
          <t>休み</t>
        </is>
      </c>
      <c r="D18" s="28" t="n"/>
      <c r="E18" s="28" t="n"/>
      <c r="F18" s="27" t="n"/>
      <c r="G18" s="14">
        <f>IF(OR(D18="",E18=""),"",ROUND((IF(E18&lt;=D18,E18+1,E18)-D18)*24-N(F18)/60,2))</f>
        <v/>
      </c>
      <c r="H18" s="15">
        <f>IF(G18="","",IF(C18="休日出勤",0,MAX(0,ROUND(G18-$I$4,2))))</f>
        <v/>
      </c>
      <c r="I18" s="14">
        <f>IF(AND(G18&lt;&gt;"",C18="休日出勤"),G18,"")</f>
        <v/>
      </c>
      <c r="J18" s="15">
        <f>IF(G18="","",ROUND((MAX(0,MIN(IF(E18&lt;=D18,E18+1,E18),29/24)-MAX(D18,22/24))+MAX(0,MIN(IF(E18&lt;=D18,E18+1,E18),5/24)-D18))*24,2))</f>
        <v/>
      </c>
      <c r="K18" s="29" t="n"/>
    </row>
    <row r="19" ht="17" customHeight="1">
      <c r="A19" s="11">
        <f>IF($I$3="","",IF(MONTH($I$3+11)=MONTH($I$3),$I$3+11,""))</f>
        <v/>
      </c>
      <c r="B19" s="12">
        <f>IF(A19="","",MID("月火水木金土日",WEEKDAY(A19,2),1))</f>
        <v/>
      </c>
      <c r="C19" s="27" t="inlineStr">
        <is>
          <t>出勤</t>
        </is>
      </c>
      <c r="D19" s="28" t="n">
        <v>0.375</v>
      </c>
      <c r="E19" s="28" t="n">
        <v>0.75</v>
      </c>
      <c r="F19" s="27" t="n">
        <v>60</v>
      </c>
      <c r="G19" s="14">
        <f>IF(OR(D19="",E19=""),"",ROUND((IF(E19&lt;=D19,E19+1,E19)-D19)*24-N(F19)/60,2))</f>
        <v/>
      </c>
      <c r="H19" s="15">
        <f>IF(G19="","",IF(C19="休日出勤",0,MAX(0,ROUND(G19-$I$4,2))))</f>
        <v/>
      </c>
      <c r="I19" s="14">
        <f>IF(AND(G19&lt;&gt;"",C19="休日出勤"),G19,"")</f>
        <v/>
      </c>
      <c r="J19" s="15">
        <f>IF(G19="","",ROUND((MAX(0,MIN(IF(E19&lt;=D19,E19+1,E19),29/24)-MAX(D19,22/24))+MAX(0,MIN(IF(E19&lt;=D19,E19+1,E19),5/24)-D19))*24,2))</f>
        <v/>
      </c>
      <c r="K19" s="29" t="n"/>
    </row>
    <row r="20" ht="17" customHeight="1">
      <c r="A20" s="11">
        <f>IF($I$3="","",IF(MONTH($I$3+12)=MONTH($I$3),$I$3+12,""))</f>
        <v/>
      </c>
      <c r="B20" s="12">
        <f>IF(A20="","",MID("月火水木金土日",WEEKDAY(A20,2),1))</f>
        <v/>
      </c>
      <c r="C20" s="27" t="inlineStr">
        <is>
          <t>有休</t>
        </is>
      </c>
      <c r="D20" s="28" t="n"/>
      <c r="E20" s="28" t="n"/>
      <c r="F20" s="27" t="n"/>
      <c r="G20" s="14">
        <f>IF(OR(D20="",E20=""),"",ROUND((IF(E20&lt;=D20,E20+1,E20)-D20)*24-N(F20)/60,2))</f>
        <v/>
      </c>
      <c r="H20" s="15">
        <f>IF(G20="","",IF(C20="休日出勤",0,MAX(0,ROUND(G20-$I$4,2))))</f>
        <v/>
      </c>
      <c r="I20" s="14">
        <f>IF(AND(G20&lt;&gt;"",C20="休日出勤"),G20,"")</f>
        <v/>
      </c>
      <c r="J20" s="15">
        <f>IF(G20="","",ROUND((MAX(0,MIN(IF(E20&lt;=D20,E20+1,E20),29/24)-MAX(D20,22/24))+MAX(0,MIN(IF(E20&lt;=D20,E20+1,E20),5/24)-D20))*24,2))</f>
        <v/>
      </c>
      <c r="K20" s="29" t="n"/>
    </row>
    <row r="21" ht="17" customHeight="1">
      <c r="A21" s="11">
        <f>IF($I$3="","",IF(MONTH($I$3+13)=MONTH($I$3),$I$3+13,""))</f>
        <v/>
      </c>
      <c r="B21" s="12">
        <f>IF(A21="","",MID("月火水木金土日",WEEKDAY(A21,2),1))</f>
        <v/>
      </c>
      <c r="C21" s="27" t="inlineStr">
        <is>
          <t>出勤</t>
        </is>
      </c>
      <c r="D21" s="28" t="n">
        <v>0.375</v>
      </c>
      <c r="E21" s="28" t="n">
        <v>0.75</v>
      </c>
      <c r="F21" s="27" t="n">
        <v>60</v>
      </c>
      <c r="G21" s="14">
        <f>IF(OR(D21="",E21=""),"",ROUND((IF(E21&lt;=D21,E21+1,E21)-D21)*24-N(F21)/60,2))</f>
        <v/>
      </c>
      <c r="H21" s="15">
        <f>IF(G21="","",IF(C21="休日出勤",0,MAX(0,ROUND(G21-$I$4,2))))</f>
        <v/>
      </c>
      <c r="I21" s="14">
        <f>IF(AND(G21&lt;&gt;"",C21="休日出勤"),G21,"")</f>
        <v/>
      </c>
      <c r="J21" s="15">
        <f>IF(G21="","",ROUND((MAX(0,MIN(IF(E21&lt;=D21,E21+1,E21),29/24)-MAX(D21,22/24))+MAX(0,MIN(IF(E21&lt;=D21,E21+1,E21),5/24)-D21))*24,2))</f>
        <v/>
      </c>
      <c r="K21" s="29" t="n"/>
    </row>
    <row r="22" ht="17" customHeight="1">
      <c r="A22" s="11">
        <f>IF($I$3="","",IF(MONTH($I$3+14)=MONTH($I$3),$I$3+14,""))</f>
        <v/>
      </c>
      <c r="B22" s="12">
        <f>IF(A22="","",MID("月火水木金土日",WEEKDAY(A22,2),1))</f>
        <v/>
      </c>
      <c r="C22" s="27" t="inlineStr">
        <is>
          <t>出勤</t>
        </is>
      </c>
      <c r="D22" s="28" t="n">
        <v>0.375</v>
      </c>
      <c r="E22" s="28" t="n">
        <v>0.75</v>
      </c>
      <c r="F22" s="27" t="n">
        <v>60</v>
      </c>
      <c r="G22" s="14">
        <f>IF(OR(D22="",E22=""),"",ROUND((IF(E22&lt;=D22,E22+1,E22)-D22)*24-N(F22)/60,2))</f>
        <v/>
      </c>
      <c r="H22" s="15">
        <f>IF(G22="","",IF(C22="休日出勤",0,MAX(0,ROUND(G22-$I$4,2))))</f>
        <v/>
      </c>
      <c r="I22" s="14">
        <f>IF(AND(G22&lt;&gt;"",C22="休日出勤"),G22,"")</f>
        <v/>
      </c>
      <c r="J22" s="15">
        <f>IF(G22="","",ROUND((MAX(0,MIN(IF(E22&lt;=D22,E22+1,E22),29/24)-MAX(D22,22/24))+MAX(0,MIN(IF(E22&lt;=D22,E22+1,E22),5/24)-D22))*24,2))</f>
        <v/>
      </c>
      <c r="K22" s="29" t="n"/>
    </row>
    <row r="23" ht="17" customHeight="1">
      <c r="A23" s="11">
        <f>IF($I$3="","",IF(MONTH($I$3+15)=MONTH($I$3),$I$3+15,""))</f>
        <v/>
      </c>
      <c r="B23" s="12">
        <f>IF(A23="","",MID("月火水木金土日",WEEKDAY(A23,2),1))</f>
        <v/>
      </c>
      <c r="C23" s="27" t="inlineStr">
        <is>
          <t>出勤</t>
        </is>
      </c>
      <c r="D23" s="28" t="n">
        <v>0.375</v>
      </c>
      <c r="E23" s="28" t="n">
        <v>0.75</v>
      </c>
      <c r="F23" s="27" t="n">
        <v>60</v>
      </c>
      <c r="G23" s="14">
        <f>IF(OR(D23="",E23=""),"",ROUND((IF(E23&lt;=D23,E23+1,E23)-D23)*24-N(F23)/60,2))</f>
        <v/>
      </c>
      <c r="H23" s="15">
        <f>IF(G23="","",IF(C23="休日出勤",0,MAX(0,ROUND(G23-$I$4,2))))</f>
        <v/>
      </c>
      <c r="I23" s="14">
        <f>IF(AND(G23&lt;&gt;"",C23="休日出勤"),G23,"")</f>
        <v/>
      </c>
      <c r="J23" s="15">
        <f>IF(G23="","",ROUND((MAX(0,MIN(IF(E23&lt;=D23,E23+1,E23),29/24)-MAX(D23,22/24))+MAX(0,MIN(IF(E23&lt;=D23,E23+1,E23),5/24)-D23))*24,2))</f>
        <v/>
      </c>
      <c r="K23" s="29" t="n"/>
    </row>
    <row r="24" ht="17" customHeight="1">
      <c r="A24" s="11">
        <f>IF($I$3="","",IF(MONTH($I$3+16)=MONTH($I$3),$I$3+16,""))</f>
        <v/>
      </c>
      <c r="B24" s="12">
        <f>IF(A24="","",MID("月火水木金土日",WEEKDAY(A24,2),1))</f>
        <v/>
      </c>
      <c r="C24" s="27" t="inlineStr">
        <is>
          <t>休み</t>
        </is>
      </c>
      <c r="D24" s="28" t="n"/>
      <c r="E24" s="28" t="n"/>
      <c r="F24" s="27" t="n"/>
      <c r="G24" s="14">
        <f>IF(OR(D24="",E24=""),"",ROUND((IF(E24&lt;=D24,E24+1,E24)-D24)*24-N(F24)/60,2))</f>
        <v/>
      </c>
      <c r="H24" s="15">
        <f>IF(G24="","",IF(C24="休日出勤",0,MAX(0,ROUND(G24-$I$4,2))))</f>
        <v/>
      </c>
      <c r="I24" s="14">
        <f>IF(AND(G24&lt;&gt;"",C24="休日出勤"),G24,"")</f>
        <v/>
      </c>
      <c r="J24" s="15">
        <f>IF(G24="","",ROUND((MAX(0,MIN(IF(E24&lt;=D24,E24+1,E24),29/24)-MAX(D24,22/24))+MAX(0,MIN(IF(E24&lt;=D24,E24+1,E24),5/24)-D24))*24,2))</f>
        <v/>
      </c>
      <c r="K24" s="29" t="n"/>
    </row>
    <row r="25" ht="17" customHeight="1">
      <c r="A25" s="11">
        <f>IF($I$3="","",IF(MONTH($I$3+17)=MONTH($I$3),$I$3+17,""))</f>
        <v/>
      </c>
      <c r="B25" s="12">
        <f>IF(A25="","",MID("月火水木金土日",WEEKDAY(A25,2),1))</f>
        <v/>
      </c>
      <c r="C25" s="27" t="inlineStr">
        <is>
          <t>休日出勤</t>
        </is>
      </c>
      <c r="D25" s="28" t="n">
        <v>0.375</v>
      </c>
      <c r="E25" s="28" t="n">
        <v>0.5416666666666666</v>
      </c>
      <c r="F25" s="27" t="n"/>
      <c r="G25" s="14">
        <f>IF(OR(D25="",E25=""),"",ROUND((IF(E25&lt;=D25,E25+1,E25)-D25)*24-N(F25)/60,2))</f>
        <v/>
      </c>
      <c r="H25" s="15">
        <f>IF(G25="","",IF(C25="休日出勤",0,MAX(0,ROUND(G25-$I$4,2))))</f>
        <v/>
      </c>
      <c r="I25" s="14">
        <f>IF(AND(G25&lt;&gt;"",C25="休日出勤"),G25,"")</f>
        <v/>
      </c>
      <c r="J25" s="15">
        <f>IF(G25="","",ROUND((MAX(0,MIN(IF(E25&lt;=D25,E25+1,E25),29/24)-MAX(D25,22/24))+MAX(0,MIN(IF(E25&lt;=D25,E25+1,E25),5/24)-D25))*24,2))</f>
        <v/>
      </c>
      <c r="K25" s="29" t="inlineStr">
        <is>
          <t>催事の手伝い（法定休日）</t>
        </is>
      </c>
    </row>
    <row r="26" ht="17" customHeight="1">
      <c r="A26" s="11">
        <f>IF($I$3="","",IF(MONTH($I$3+18)=MONTH($I$3),$I$3+18,""))</f>
        <v/>
      </c>
      <c r="B26" s="12">
        <f>IF(A26="","",MID("月火水木金土日",WEEKDAY(A26,2),1))</f>
        <v/>
      </c>
      <c r="C26" s="27" t="inlineStr">
        <is>
          <t>出勤</t>
        </is>
      </c>
      <c r="D26" s="28" t="n">
        <v>0.375</v>
      </c>
      <c r="E26" s="28" t="n">
        <v>0.75</v>
      </c>
      <c r="F26" s="27" t="n">
        <v>60</v>
      </c>
      <c r="G26" s="14">
        <f>IF(OR(D26="",E26=""),"",ROUND((IF(E26&lt;=D26,E26+1,E26)-D26)*24-N(F26)/60,2))</f>
        <v/>
      </c>
      <c r="H26" s="15">
        <f>IF(G26="","",IF(C26="休日出勤",0,MAX(0,ROUND(G26-$I$4,2))))</f>
        <v/>
      </c>
      <c r="I26" s="14">
        <f>IF(AND(G26&lt;&gt;"",C26="休日出勤"),G26,"")</f>
        <v/>
      </c>
      <c r="J26" s="15">
        <f>IF(G26="","",ROUND((MAX(0,MIN(IF(E26&lt;=D26,E26+1,E26),29/24)-MAX(D26,22/24))+MAX(0,MIN(IF(E26&lt;=D26,E26+1,E26),5/24)-D26))*24,2))</f>
        <v/>
      </c>
      <c r="K26" s="29" t="n"/>
    </row>
    <row r="27" ht="17" customHeight="1">
      <c r="A27" s="11">
        <f>IF($I$3="","",IF(MONTH($I$3+19)=MONTH($I$3),$I$3+19,""))</f>
        <v/>
      </c>
      <c r="B27" s="12">
        <f>IF(A27="","",MID("月火水木金土日",WEEKDAY(A27,2),1))</f>
        <v/>
      </c>
      <c r="C27" s="27" t="inlineStr">
        <is>
          <t>出勤</t>
        </is>
      </c>
      <c r="D27" s="28" t="n">
        <v>0.375</v>
      </c>
      <c r="E27" s="28" t="n">
        <v>0.75</v>
      </c>
      <c r="F27" s="27" t="n">
        <v>60</v>
      </c>
      <c r="G27" s="14">
        <f>IF(OR(D27="",E27=""),"",ROUND((IF(E27&lt;=D27,E27+1,E27)-D27)*24-N(F27)/60,2))</f>
        <v/>
      </c>
      <c r="H27" s="15">
        <f>IF(G27="","",IF(C27="休日出勤",0,MAX(0,ROUND(G27-$I$4,2))))</f>
        <v/>
      </c>
      <c r="I27" s="14">
        <f>IF(AND(G27&lt;&gt;"",C27="休日出勤"),G27,"")</f>
        <v/>
      </c>
      <c r="J27" s="15">
        <f>IF(G27="","",ROUND((MAX(0,MIN(IF(E27&lt;=D27,E27+1,E27),29/24)-MAX(D27,22/24))+MAX(0,MIN(IF(E27&lt;=D27,E27+1,E27),5/24)-D27))*24,2))</f>
        <v/>
      </c>
      <c r="K27" s="29" t="n"/>
    </row>
    <row r="28" ht="17" customHeight="1">
      <c r="A28" s="11">
        <f>IF($I$3="","",IF(MONTH($I$3+20)=MONTH($I$3),$I$3+20,""))</f>
        <v/>
      </c>
      <c r="B28" s="12">
        <f>IF(A28="","",MID("月火水木金土日",WEEKDAY(A28,2),1))</f>
        <v/>
      </c>
      <c r="C28" s="27" t="inlineStr">
        <is>
          <t>出勤</t>
        </is>
      </c>
      <c r="D28" s="28" t="n">
        <v>0.375</v>
      </c>
      <c r="E28" s="28" t="n">
        <v>0.75</v>
      </c>
      <c r="F28" s="27" t="n">
        <v>60</v>
      </c>
      <c r="G28" s="14">
        <f>IF(OR(D28="",E28=""),"",ROUND((IF(E28&lt;=D28,E28+1,E28)-D28)*24-N(F28)/60,2))</f>
        <v/>
      </c>
      <c r="H28" s="15">
        <f>IF(G28="","",IF(C28="休日出勤",0,MAX(0,ROUND(G28-$I$4,2))))</f>
        <v/>
      </c>
      <c r="I28" s="14">
        <f>IF(AND(G28&lt;&gt;"",C28="休日出勤"),G28,"")</f>
        <v/>
      </c>
      <c r="J28" s="15">
        <f>IF(G28="","",ROUND((MAX(0,MIN(IF(E28&lt;=D28,E28+1,E28),29/24)-MAX(D28,22/24))+MAX(0,MIN(IF(E28&lt;=D28,E28+1,E28),5/24)-D28))*24,2))</f>
        <v/>
      </c>
      <c r="K28" s="29" t="n"/>
    </row>
    <row r="29" ht="17" customHeight="1">
      <c r="A29" s="11">
        <f>IF($I$3="","",IF(MONTH($I$3+21)=MONTH($I$3),$I$3+21,""))</f>
        <v/>
      </c>
      <c r="B29" s="12">
        <f>IF(A29="","",MID("月火水木金土日",WEEKDAY(A29,2),1))</f>
        <v/>
      </c>
      <c r="C29" s="27" t="inlineStr">
        <is>
          <t>出勤</t>
        </is>
      </c>
      <c r="D29" s="28" t="n">
        <v>0.375</v>
      </c>
      <c r="E29" s="28" t="n">
        <v>0.75</v>
      </c>
      <c r="F29" s="27" t="n">
        <v>60</v>
      </c>
      <c r="G29" s="14">
        <f>IF(OR(D29="",E29=""),"",ROUND((IF(E29&lt;=D29,E29+1,E29)-D29)*24-N(F29)/60,2))</f>
        <v/>
      </c>
      <c r="H29" s="15">
        <f>IF(G29="","",IF(C29="休日出勤",0,MAX(0,ROUND(G29-$I$4,2))))</f>
        <v/>
      </c>
      <c r="I29" s="14">
        <f>IF(AND(G29&lt;&gt;"",C29="休日出勤"),G29,"")</f>
        <v/>
      </c>
      <c r="J29" s="15">
        <f>IF(G29="","",ROUND((MAX(0,MIN(IF(E29&lt;=D29,E29+1,E29),29/24)-MAX(D29,22/24))+MAX(0,MIN(IF(E29&lt;=D29,E29+1,E29),5/24)-D29))*24,2))</f>
        <v/>
      </c>
      <c r="K29" s="29" t="n"/>
    </row>
    <row r="30" ht="17" customHeight="1">
      <c r="A30" s="11">
        <f>IF($I$3="","",IF(MONTH($I$3+22)=MONTH($I$3),$I$3+22,""))</f>
        <v/>
      </c>
      <c r="B30" s="12">
        <f>IF(A30="","",MID("月火水木金土日",WEEKDAY(A30,2),1))</f>
        <v/>
      </c>
      <c r="C30" s="27" t="inlineStr">
        <is>
          <t>出勤</t>
        </is>
      </c>
      <c r="D30" s="28" t="n">
        <v>0.5416666666666666</v>
      </c>
      <c r="E30" s="28" t="n">
        <v>0.9583333333333334</v>
      </c>
      <c r="F30" s="27" t="n">
        <v>60</v>
      </c>
      <c r="G30" s="14">
        <f>IF(OR(D30="",E30=""),"",ROUND((IF(E30&lt;=D30,E30+1,E30)-D30)*24-N(F30)/60,2))</f>
        <v/>
      </c>
      <c r="H30" s="15">
        <f>IF(G30="","",IF(C30="休日出勤",0,MAX(0,ROUND(G30-$I$4,2))))</f>
        <v/>
      </c>
      <c r="I30" s="14">
        <f>IF(AND(G30&lt;&gt;"",C30="休日出勤"),G30,"")</f>
        <v/>
      </c>
      <c r="J30" s="15">
        <f>IF(G30="","",ROUND((MAX(0,MIN(IF(E30&lt;=D30,E30+1,E30),29/24)-MAX(D30,22/24))+MAX(0,MIN(IF(E30&lt;=D30,E30+1,E30),5/24)-D30))*24,2))</f>
        <v/>
      </c>
      <c r="K30" s="29" t="inlineStr">
        <is>
          <t>棚卸し</t>
        </is>
      </c>
    </row>
    <row r="31" ht="17" customHeight="1">
      <c r="A31" s="11">
        <f>IF($I$3="","",IF(MONTH($I$3+23)=MONTH($I$3),$I$3+23,""))</f>
        <v/>
      </c>
      <c r="B31" s="12">
        <f>IF(A31="","",MID("月火水木金土日",WEEKDAY(A31,2),1))</f>
        <v/>
      </c>
      <c r="C31" s="27" t="inlineStr">
        <is>
          <t>休み</t>
        </is>
      </c>
      <c r="D31" s="28" t="n"/>
      <c r="E31" s="28" t="n"/>
      <c r="F31" s="27" t="n"/>
      <c r="G31" s="14">
        <f>IF(OR(D31="",E31=""),"",ROUND((IF(E31&lt;=D31,E31+1,E31)-D31)*24-N(F31)/60,2))</f>
        <v/>
      </c>
      <c r="H31" s="15">
        <f>IF(G31="","",IF(C31="休日出勤",0,MAX(0,ROUND(G31-$I$4,2))))</f>
        <v/>
      </c>
      <c r="I31" s="14">
        <f>IF(AND(G31&lt;&gt;"",C31="休日出勤"),G31,"")</f>
        <v/>
      </c>
      <c r="J31" s="15">
        <f>IF(G31="","",ROUND((MAX(0,MIN(IF(E31&lt;=D31,E31+1,E31),29/24)-MAX(D31,22/24))+MAX(0,MIN(IF(E31&lt;=D31,E31+1,E31),5/24)-D31))*24,2))</f>
        <v/>
      </c>
      <c r="K31" s="29" t="n"/>
    </row>
    <row r="32" ht="17" customHeight="1">
      <c r="A32" s="11">
        <f>IF($I$3="","",IF(MONTH($I$3+24)=MONTH($I$3),$I$3+24,""))</f>
        <v/>
      </c>
      <c r="B32" s="12">
        <f>IF(A32="","",MID("月火水木金土日",WEEKDAY(A32,2),1))</f>
        <v/>
      </c>
      <c r="C32" s="27" t="inlineStr">
        <is>
          <t>休み</t>
        </is>
      </c>
      <c r="D32" s="28" t="n"/>
      <c r="E32" s="28" t="n"/>
      <c r="F32" s="27" t="n"/>
      <c r="G32" s="14">
        <f>IF(OR(D32="",E32=""),"",ROUND((IF(E32&lt;=D32,E32+1,E32)-D32)*24-N(F32)/60,2))</f>
        <v/>
      </c>
      <c r="H32" s="15">
        <f>IF(G32="","",IF(C32="休日出勤",0,MAX(0,ROUND(G32-$I$4,2))))</f>
        <v/>
      </c>
      <c r="I32" s="14">
        <f>IF(AND(G32&lt;&gt;"",C32="休日出勤"),G32,"")</f>
        <v/>
      </c>
      <c r="J32" s="15">
        <f>IF(G32="","",ROUND((MAX(0,MIN(IF(E32&lt;=D32,E32+1,E32),29/24)-MAX(D32,22/24))+MAX(0,MIN(IF(E32&lt;=D32,E32+1,E32),5/24)-D32))*24,2))</f>
        <v/>
      </c>
      <c r="K32" s="29" t="n"/>
    </row>
    <row r="33" ht="17" customHeight="1">
      <c r="A33" s="11">
        <f>IF($I$3="","",IF(MONTH($I$3+25)=MONTH($I$3),$I$3+25,""))</f>
        <v/>
      </c>
      <c r="B33" s="12">
        <f>IF(A33="","",MID("月火水木金土日",WEEKDAY(A33,2),1))</f>
        <v/>
      </c>
      <c r="C33" s="27" t="inlineStr">
        <is>
          <t>出勤</t>
        </is>
      </c>
      <c r="D33" s="28" t="n">
        <v>0.375</v>
      </c>
      <c r="E33" s="28" t="n">
        <v>0.75</v>
      </c>
      <c r="F33" s="27" t="n">
        <v>60</v>
      </c>
      <c r="G33" s="14">
        <f>IF(OR(D33="",E33=""),"",ROUND((IF(E33&lt;=D33,E33+1,E33)-D33)*24-N(F33)/60,2))</f>
        <v/>
      </c>
      <c r="H33" s="15">
        <f>IF(G33="","",IF(C33="休日出勤",0,MAX(0,ROUND(G33-$I$4,2))))</f>
        <v/>
      </c>
      <c r="I33" s="14">
        <f>IF(AND(G33&lt;&gt;"",C33="休日出勤"),G33,"")</f>
        <v/>
      </c>
      <c r="J33" s="15">
        <f>IF(G33="","",ROUND((MAX(0,MIN(IF(E33&lt;=D33,E33+1,E33),29/24)-MAX(D33,22/24))+MAX(0,MIN(IF(E33&lt;=D33,E33+1,E33),5/24)-D33))*24,2))</f>
        <v/>
      </c>
      <c r="K33" s="29" t="n"/>
    </row>
    <row r="34" ht="17" customHeight="1">
      <c r="A34" s="11">
        <f>IF($I$3="","",IF(MONTH($I$3+26)=MONTH($I$3),$I$3+26,""))</f>
        <v/>
      </c>
      <c r="B34" s="12">
        <f>IF(A34="","",MID("月火水木金土日",WEEKDAY(A34,2),1))</f>
        <v/>
      </c>
      <c r="C34" s="27" t="inlineStr">
        <is>
          <t>出勤</t>
        </is>
      </c>
      <c r="D34" s="28" t="n">
        <v>0.375</v>
      </c>
      <c r="E34" s="28" t="n">
        <v>0.75</v>
      </c>
      <c r="F34" s="27" t="n">
        <v>60</v>
      </c>
      <c r="G34" s="14">
        <f>IF(OR(D34="",E34=""),"",ROUND((IF(E34&lt;=D34,E34+1,E34)-D34)*24-N(F34)/60,2))</f>
        <v/>
      </c>
      <c r="H34" s="15">
        <f>IF(G34="","",IF(C34="休日出勤",0,MAX(0,ROUND(G34-$I$4,2))))</f>
        <v/>
      </c>
      <c r="I34" s="14">
        <f>IF(AND(G34&lt;&gt;"",C34="休日出勤"),G34,"")</f>
        <v/>
      </c>
      <c r="J34" s="15">
        <f>IF(G34="","",ROUND((MAX(0,MIN(IF(E34&lt;=D34,E34+1,E34),29/24)-MAX(D34,22/24))+MAX(0,MIN(IF(E34&lt;=D34,E34+1,E34),5/24)-D34))*24,2))</f>
        <v/>
      </c>
      <c r="K34" s="29" t="n"/>
    </row>
    <row r="35" ht="17" customHeight="1">
      <c r="A35" s="11">
        <f>IF($I$3="","",IF(MONTH($I$3+27)=MONTH($I$3),$I$3+27,""))</f>
        <v/>
      </c>
      <c r="B35" s="12">
        <f>IF(A35="","",MID("月火水木金土日",WEEKDAY(A35,2),1))</f>
        <v/>
      </c>
      <c r="C35" s="27" t="inlineStr">
        <is>
          <t>欠勤</t>
        </is>
      </c>
      <c r="D35" s="28" t="n"/>
      <c r="E35" s="28" t="n"/>
      <c r="F35" s="27" t="n"/>
      <c r="G35" s="14">
        <f>IF(OR(D35="",E35=""),"",ROUND((IF(E35&lt;=D35,E35+1,E35)-D35)*24-N(F35)/60,2))</f>
        <v/>
      </c>
      <c r="H35" s="15">
        <f>IF(G35="","",IF(C35="休日出勤",0,MAX(0,ROUND(G35-$I$4,2))))</f>
        <v/>
      </c>
      <c r="I35" s="14">
        <f>IF(AND(G35&lt;&gt;"",C35="休日出勤"),G35,"")</f>
        <v/>
      </c>
      <c r="J35" s="15">
        <f>IF(G35="","",ROUND((MAX(0,MIN(IF(E35&lt;=D35,E35+1,E35),29/24)-MAX(D35,22/24))+MAX(0,MIN(IF(E35&lt;=D35,E35+1,E35),5/24)-D35))*24,2))</f>
        <v/>
      </c>
      <c r="K35" s="29" t="inlineStr">
        <is>
          <t>体調不良</t>
        </is>
      </c>
    </row>
    <row r="36" ht="17" customHeight="1">
      <c r="A36" s="11">
        <f>IF($I$3="","",IF(MONTH($I$3+28)=MONTH($I$3),$I$3+28,""))</f>
        <v/>
      </c>
      <c r="B36" s="12">
        <f>IF(A36="","",MID("月火水木金土日",WEEKDAY(A36,2),1))</f>
        <v/>
      </c>
      <c r="C36" s="27" t="inlineStr">
        <is>
          <t>出勤</t>
        </is>
      </c>
      <c r="D36" s="28" t="n">
        <v>0.375</v>
      </c>
      <c r="E36" s="28" t="n">
        <v>0.75</v>
      </c>
      <c r="F36" s="27" t="n">
        <v>60</v>
      </c>
      <c r="G36" s="14">
        <f>IF(OR(D36="",E36=""),"",ROUND((IF(E36&lt;=D36,E36+1,E36)-D36)*24-N(F36)/60,2))</f>
        <v/>
      </c>
      <c r="H36" s="15">
        <f>IF(G36="","",IF(C36="休日出勤",0,MAX(0,ROUND(G36-$I$4,2))))</f>
        <v/>
      </c>
      <c r="I36" s="14">
        <f>IF(AND(G36&lt;&gt;"",C36="休日出勤"),G36,"")</f>
        <v/>
      </c>
      <c r="J36" s="15">
        <f>IF(G36="","",ROUND((MAX(0,MIN(IF(E36&lt;=D36,E36+1,E36),29/24)-MAX(D36,22/24))+MAX(0,MIN(IF(E36&lt;=D36,E36+1,E36),5/24)-D36))*24,2))</f>
        <v/>
      </c>
      <c r="K36" s="29" t="n"/>
    </row>
    <row r="37" ht="17" customHeight="1">
      <c r="A37" s="11">
        <f>IF($I$3="","",IF(MONTH($I$3+29)=MONTH($I$3),$I$3+29,""))</f>
        <v/>
      </c>
      <c r="B37" s="12">
        <f>IF(A37="","",MID("月火水木金土日",WEEKDAY(A37,2),1))</f>
        <v/>
      </c>
      <c r="C37" s="27" t="inlineStr">
        <is>
          <t>出勤</t>
        </is>
      </c>
      <c r="D37" s="28" t="n">
        <v>0.375</v>
      </c>
      <c r="E37" s="28" t="n">
        <v>0.75</v>
      </c>
      <c r="F37" s="27" t="n">
        <v>60</v>
      </c>
      <c r="G37" s="14">
        <f>IF(OR(D37="",E37=""),"",ROUND((IF(E37&lt;=D37,E37+1,E37)-D37)*24-N(F37)/60,2))</f>
        <v/>
      </c>
      <c r="H37" s="15">
        <f>IF(G37="","",IF(C37="休日出勤",0,MAX(0,ROUND(G37-$I$4,2))))</f>
        <v/>
      </c>
      <c r="I37" s="14">
        <f>IF(AND(G37&lt;&gt;"",C37="休日出勤"),G37,"")</f>
        <v/>
      </c>
      <c r="J37" s="15">
        <f>IF(G37="","",ROUND((MAX(0,MIN(IF(E37&lt;=D37,E37+1,E37),29/24)-MAX(D37,22/24))+MAX(0,MIN(IF(E37&lt;=D37,E37+1,E37),5/24)-D37))*24,2))</f>
        <v/>
      </c>
      <c r="K37" s="29" t="n"/>
    </row>
    <row r="38" ht="17" customHeight="1">
      <c r="A38" s="11">
        <f>IF($I$3="","",IF(MONTH($I$3+30)=MONTH($I$3),$I$3+30,""))</f>
        <v/>
      </c>
      <c r="B38" s="12">
        <f>IF(A38="","",MID("月火水木金土日",WEEKDAY(A38,2),1))</f>
        <v/>
      </c>
      <c r="C38" s="27" t="inlineStr">
        <is>
          <t>休み</t>
        </is>
      </c>
      <c r="D38" s="28" t="n"/>
      <c r="E38" s="28" t="n"/>
      <c r="F38" s="27" t="n"/>
      <c r="G38" s="14">
        <f>IF(OR(D38="",E38=""),"",ROUND((IF(E38&lt;=D38,E38+1,E38)-D38)*24-N(F38)/60,2))</f>
        <v/>
      </c>
      <c r="H38" s="15">
        <f>IF(G38="","",IF(C38="休日出勤",0,MAX(0,ROUND(G38-$I$4,2))))</f>
        <v/>
      </c>
      <c r="I38" s="14">
        <f>IF(AND(G38&lt;&gt;"",C38="休日出勤"),G38,"")</f>
        <v/>
      </c>
      <c r="J38" s="15">
        <f>IF(G38="","",ROUND((MAX(0,MIN(IF(E38&lt;=D38,E38+1,E38),29/24)-MAX(D38,22/24))+MAX(0,MIN(IF(E38&lt;=D38,E38+1,E38),5/24)-D38))*24,2))</f>
        <v/>
      </c>
      <c r="K38" s="29" t="n"/>
    </row>
    <row r="40">
      <c r="A40" s="10" t="inlineStr">
        <is>
          <t>労働日数</t>
        </is>
      </c>
      <c r="B40" s="10" t="n"/>
      <c r="C40" s="10" t="inlineStr">
        <is>
          <t>労働時間数</t>
        </is>
      </c>
      <c r="D40" s="10" t="n"/>
      <c r="E40" s="10" t="inlineStr">
        <is>
          <t>時間外</t>
        </is>
      </c>
      <c r="F40" s="10" t="n"/>
      <c r="G40" s="10" t="inlineStr">
        <is>
          <t>休日労働</t>
        </is>
      </c>
      <c r="H40" s="10" t="n"/>
      <c r="I40" s="10" t="inlineStr">
        <is>
          <t>深夜</t>
        </is>
      </c>
      <c r="J40" s="10" t="n"/>
      <c r="K40" s="10" t="inlineStr">
        <is>
          <t>有休・欠勤</t>
        </is>
      </c>
    </row>
    <row r="41" ht="22" customHeight="1">
      <c r="A41" s="30">
        <f>COUNTIF(C8:C38,"出勤")+COUNTIF(C8:C38,"休日出勤")</f>
        <v/>
      </c>
      <c r="B41" s="30" t="n"/>
      <c r="C41" s="31">
        <f>SUM(G8:G38)</f>
        <v/>
      </c>
      <c r="D41" s="31" t="n"/>
      <c r="E41" s="31">
        <f>SUM(H8:H38)</f>
        <v/>
      </c>
      <c r="F41" s="31" t="n"/>
      <c r="G41" s="31">
        <f>SUM(I8:I38)</f>
        <v/>
      </c>
      <c r="H41" s="31" t="n"/>
      <c r="I41" s="31">
        <f>SUM(J8:J38)</f>
        <v/>
      </c>
      <c r="J41" s="31" t="n"/>
      <c r="K41" s="27">
        <f>IF(COUNTA(C8:C38)=0,"","有休 "&amp;COUNTIF(C8:C38,"有休")&amp;"日・欠勤 "&amp;COUNTIF(C8:C38,"欠勤")&amp;"日")</f>
        <v/>
      </c>
    </row>
    <row r="43" ht="22" customHeight="1">
      <c r="A43" s="3" t="inlineStr">
        <is>
          <t>本人の確認</t>
        </is>
      </c>
      <c r="B43" s="3" t="n"/>
      <c r="C43" s="32" t="inlineStr">
        <is>
          <t>◯◯</t>
        </is>
      </c>
      <c r="D43" s="32" t="n"/>
      <c r="E43" s="3" t="inlineStr">
        <is>
          <t>事業主の確認</t>
        </is>
      </c>
      <c r="F43" s="3" t="n"/>
      <c r="G43" s="32" t="inlineStr">
        <is>
          <t>◯◯</t>
        </is>
      </c>
      <c r="H43" s="32" t="n"/>
      <c r="I43" s="3" t="inlineStr">
        <is>
          <t>確認日</t>
        </is>
      </c>
      <c r="J43" s="27" t="inlineStr">
        <is>
          <t>2026年10月31日</t>
        </is>
      </c>
      <c r="K43" s="27" t="n"/>
    </row>
    <row r="45" ht="46" customHeight="1">
      <c r="A45" s="20" t="inlineStr">
        <is>
          <t>実働＝終業−始業−休憩（日をまたぐ時は翌日の終業まで）。時間外＝1日の所定の時間を超えた分（休日出勤の日は数えない）。休日労働＝区分が「休日出勤」の日の実働。深夜＝22時〜翌5時にかかった時間（休憩を深夜にとった時は手で直す）。週40時間を超えた分は、この表とは別に数えます。出勤簿は5年（当分の間は3年）保存します。</t>
        </is>
      </c>
      <c r="B45" s="20" t="n"/>
      <c r="C45" s="20" t="n"/>
      <c r="D45" s="20" t="n"/>
      <c r="E45" s="20" t="n"/>
      <c r="F45" s="20" t="n"/>
      <c r="G45" s="20" t="n"/>
      <c r="H45" s="20" t="n"/>
      <c r="I45" s="20" t="n"/>
      <c r="J45" s="20" t="n"/>
      <c r="K45" s="20" t="n"/>
    </row>
  </sheetData>
  <mergeCells count="28">
    <mergeCell ref="E43:F43"/>
    <mergeCell ref="G43:H43"/>
    <mergeCell ref="B1:J1"/>
    <mergeCell ref="I3:K3"/>
    <mergeCell ref="A45:K45"/>
    <mergeCell ref="C3:F3"/>
    <mergeCell ref="A41:B41"/>
    <mergeCell ref="C41:D41"/>
    <mergeCell ref="I41:J41"/>
    <mergeCell ref="C40:D40"/>
    <mergeCell ref="E40:F40"/>
    <mergeCell ref="A3:B3"/>
    <mergeCell ref="G3:H3"/>
    <mergeCell ref="C43:D43"/>
    <mergeCell ref="J4:K4"/>
    <mergeCell ref="C4:F4"/>
    <mergeCell ref="A5:B5"/>
    <mergeCell ref="A4:B4"/>
    <mergeCell ref="G4:H4"/>
    <mergeCell ref="J43:K43"/>
    <mergeCell ref="C5:K5"/>
    <mergeCell ref="A43:B43"/>
    <mergeCell ref="E41:F41"/>
    <mergeCell ref="G41:H41"/>
    <mergeCell ref="A40:B40"/>
    <mergeCell ref="G40:H40"/>
    <mergeCell ref="I40:J40"/>
    <mergeCell ref="B2:J2"/>
  </mergeCells>
  <dataValidations count="1">
    <dataValidation sqref="C8:C38" showDropDown="0" showInputMessage="0" showErrorMessage="0" allowBlank="1" error="一覧から選ぶか、空欄のままにしてください。" type="list" errorStyle="warning">
      <formula1>"出勤,休日出勤,休み,有休,欠勤,特別休暇"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&amp;K808080無料のひな形と書き方：moekikozawa.com/apps/chingin-daicho/shukkinbo-template/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出勤簿のひな形</dc:title>
  <dcterms:created xmlns:dcterms="http://purl.org/dc/terms/" xmlns:xsi="http://www.w3.org/2001/XMLSchema-instance" xsi:type="dcterms:W3CDTF">2026-10-29T02:56:49Z</dcterms:created>
  <dcterms:modified xmlns:dcterms="http://purl.org/dc/terms/" xmlns:xsi="http://www.w3.org/2001/XMLSchema-instance" xsi:type="dcterms:W3CDTF">2026-10-29T02:56:49Z</dcterms:modified>
  <cp:lastModifiedBy>poco_apps（moekikozawa.com）</cp:lastModifiedBy>
</cp:coreProperties>
</file>